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12" activeTab="0"/>
  </bookViews>
  <sheets>
    <sheet name="MN" sheetId="1" r:id="rId1"/>
  </sheets>
  <definedNames>
    <definedName name="_xlnm.Print_Titles" localSheetId="0">'MN'!$117:$117</definedName>
    <definedName name="_xlnm.Print_Area" localSheetId="0">'MN'!$C$4:$Q$67,'MN'!$C$73:$W$102,'MN'!$C$108:$W$197</definedName>
  </definedNames>
  <calcPr fullCalcOnLoad="1"/>
</workbook>
</file>

<file path=xl/sharedStrings.xml><?xml version="1.0" encoding="utf-8"?>
<sst xmlns="http://schemas.openxmlformats.org/spreadsheetml/2006/main" count="577" uniqueCount="245">
  <si>
    <t>List obsahuje:</t>
  </si>
  <si>
    <t>1) Krycí list rozpočtu</t>
  </si>
  <si>
    <t>2) Rekapitulace rozpočtu</t>
  </si>
  <si>
    <t>3) Rozpočet</t>
  </si>
  <si>
    <t>Zpět na list:</t>
  </si>
  <si>
    <t>Rekapitulace stavby</t>
  </si>
  <si>
    <t>optimalizováno pro tisk sestav ve formátu A4 - na výšku</t>
  </si>
  <si>
    <t>&gt;&gt;  skryté sloupce  &lt;&lt;</t>
  </si>
  <si>
    <t>{43c3154f-c93c-4b94-81e9-67918da0bf6c}</t>
  </si>
  <si>
    <t>2</t>
  </si>
  <si>
    <t>KRYCÍ LIST ROZPOČTU</t>
  </si>
  <si>
    <t>v ---  níže se nacházejí doplnkové a pomocné údaje k sestavám  --- v</t>
  </si>
  <si>
    <t>False</t>
  </si>
  <si>
    <t>Stavba:</t>
  </si>
  <si>
    <t xml:space="preserve">Základní škola Dolní Podluží  čp.364 - 1PP                                            Rek. elektroinstalace MN ( slaboproud )              PD P-317013         </t>
  </si>
  <si>
    <t>JKSO:</t>
  </si>
  <si>
    <t/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</si>
  <si>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</si>
  <si>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</si>
  <si>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</si>
  <si>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</si>
  <si>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</si>
  <si>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</si>
  <si>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</si>
  <si>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</si>
  <si>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</si>
  <si>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</si>
  <si>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</si>
  <si>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</si>
  <si>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</si>
  <si>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</si>
  <si>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</si>
  <si>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</si>
  <si>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</si>
  <si>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</si>
  <si>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</si>
  <si>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</si>
  <si>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</si>
  <si>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</si>
  <si>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</si>
  <si>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</si>
  <si>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</si>
  <si>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</si>
  <si>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</si>
  <si>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</si>
  <si>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</si>
  <si>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</si>
  <si>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</si>
  <si>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</si>
  <si>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</si>
  <si>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</si>
  <si>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</si>
  <si>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</si>
  <si>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</si>
  <si>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</si>
  <si>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</si>
  <si>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</si>
  <si>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</si>
  <si>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</si>
  <si>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</si>
  <si>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</si>
  <si>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</si>
  <si>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</si>
  <si>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</si>
  <si>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</si>
  <si>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</si>
  <si>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</si>
  <si>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</si>
  <si>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</si>
  <si>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</si>
  <si>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</si>
  <si>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</si>
  <si>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</si>
  <si>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</si>
  <si>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</si>
  <si>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</si>
  <si>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</si>
  <si>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</si>
  <si>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</si>
  <si>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</si>
  <si>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</si>
  <si>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</si>
  <si>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</si>
  <si>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0</t>
  </si>
  <si>
    <t>ROZPOCET</t>
  </si>
  <si>
    <t xml:space="preserve">    9 - Ostatní konstrukce a práce, bourání</t>
  </si>
  <si>
    <t>1</t>
  </si>
  <si>
    <t>K</t>
  </si>
  <si>
    <t>971033141</t>
  </si>
  <si>
    <t>Vybourání otvorů ve zdivu cihelném D do 60 mm na MVC nebo MV tl do 300 mm</t>
  </si>
  <si>
    <t>kus</t>
  </si>
  <si>
    <t>971033148</t>
  </si>
  <si>
    <t>Vybourání otvorů ve zdivu cihelném D do 150 mm na MVC nebo MV tl do 300 mm</t>
  </si>
  <si>
    <t>973031324</t>
  </si>
  <si>
    <t>Vysekání kapes ve zdivu cihelném na MV nebo MVC pl do 0,10 m2 hl do 150 mm</t>
  </si>
  <si>
    <t>974082212</t>
  </si>
  <si>
    <t>Vysekání rýh pro vodiče v omítce MC stěn š do 30 mm</t>
  </si>
  <si>
    <t>m</t>
  </si>
  <si>
    <t>974082214</t>
  </si>
  <si>
    <t>Vysekání rýh pro vodiče v omítce MC stěn š do 70 mm</t>
  </si>
  <si>
    <t>740991200</t>
  </si>
  <si>
    <t>Celková prohlídka elektrického rozvodu a zařízení do 0,5 milionu Kč, meření UTP</t>
  </si>
  <si>
    <t>16</t>
  </si>
  <si>
    <t>624823024</t>
  </si>
  <si>
    <t>742231100</t>
  </si>
  <si>
    <t>Montáž rozvodné skříně do 50 kg</t>
  </si>
  <si>
    <t>ks</t>
  </si>
  <si>
    <t>1793308379</t>
  </si>
  <si>
    <t>M</t>
  </si>
  <si>
    <t>357118701R</t>
  </si>
  <si>
    <t>Rozvaděč datový ( skříň, patch panel 2x24 port, zdroj, zásuvky, příslušenství, DVR …. )</t>
  </si>
  <si>
    <t>32</t>
  </si>
  <si>
    <t>-1378008195</t>
  </si>
  <si>
    <t>74281111R</t>
  </si>
  <si>
    <t>Koordinace s provozovatelem / investorem</t>
  </si>
  <si>
    <t>hod</t>
  </si>
  <si>
    <t>1738727196</t>
  </si>
  <si>
    <t>743112115</t>
  </si>
  <si>
    <t>Montáž trubka plastová ohebná D 23 mm uložená pevně</t>
  </si>
  <si>
    <t>1439816617</t>
  </si>
  <si>
    <t>345710510</t>
  </si>
  <si>
    <t>trubka elektroinstalační ohebná D23 mm</t>
  </si>
  <si>
    <t>1531122796</t>
  </si>
  <si>
    <t>743112117</t>
  </si>
  <si>
    <t>Montáž trubka plastová ohebná D 36 mm uložená pevně</t>
  </si>
  <si>
    <t>673168677</t>
  </si>
  <si>
    <t>345710940</t>
  </si>
  <si>
    <t>trubka elektroinstalační ohebná D36 mm</t>
  </si>
  <si>
    <t>743411111</t>
  </si>
  <si>
    <t>Montáž krabice zapuštěná plastová kruhová typ KU68/2-1902, KO125</t>
  </si>
  <si>
    <t>345715110</t>
  </si>
  <si>
    <t>krabice přístrojová instalační KP 68/1</t>
  </si>
  <si>
    <t>345715210</t>
  </si>
  <si>
    <t>krabice univerzální z PH KU 68/2-1903</t>
  </si>
  <si>
    <t>345715240</t>
  </si>
  <si>
    <t>krabice přístrojová odbočná s víčkem z PH KO125</t>
  </si>
  <si>
    <t>345715841</t>
  </si>
  <si>
    <t>krabice přístrojová odbočná s víčkem z PH / IP40</t>
  </si>
  <si>
    <t>743411121</t>
  </si>
  <si>
    <t>Montáž krabice zapuštěná plastová čtyřhranná typ KO100, KO125</t>
  </si>
  <si>
    <t>10.033.023</t>
  </si>
  <si>
    <t>Krabice  A5 pod omítku</t>
  </si>
  <si>
    <t>743681100D</t>
  </si>
  <si>
    <t>Demontáž stávajících rozvodů NN</t>
  </si>
  <si>
    <t>744211111</t>
  </si>
  <si>
    <t>Montáž vodič Cu izolovaný sk.1 do 1 kV žíla 0,35 až 6 mm2 do stěny</t>
  </si>
  <si>
    <t>-131167248</t>
  </si>
  <si>
    <t>341408256</t>
  </si>
  <si>
    <t>vodič silový s Cu jádrem CY H07 V-U 2 mm2</t>
  </si>
  <si>
    <t>-1370384039</t>
  </si>
  <si>
    <t>341408258</t>
  </si>
  <si>
    <t>vodič silový s Cu jádrem CY H07 V-U 4 mm2</t>
  </si>
  <si>
    <t>744411220</t>
  </si>
  <si>
    <t>Montáž kabel Cu sk.2 do 1 kV do 0,20 kg pod omítku stěn</t>
  </si>
  <si>
    <t>341110300</t>
  </si>
  <si>
    <t>Kabel sdělovací UTP cat 5e</t>
  </si>
  <si>
    <t>341110091R</t>
  </si>
  <si>
    <t>Kabel JYTY 2Ax1,5mm2</t>
  </si>
  <si>
    <t>341110041R</t>
  </si>
  <si>
    <t>Kabel CMFM 2Ax1,5mm2</t>
  </si>
  <si>
    <t>341110051R</t>
  </si>
  <si>
    <t>Kabel SYKFY 3x2x0,5mm2</t>
  </si>
  <si>
    <t>341110050R</t>
  </si>
  <si>
    <t>Kabel SYKFY 5x2x0,5mm2</t>
  </si>
  <si>
    <t>746211110</t>
  </si>
  <si>
    <t>Ukončení vodič izolovaný do 2,5mm2 v rozváděči nebo na přístroji</t>
  </si>
  <si>
    <t>68500240</t>
  </si>
  <si>
    <t>OZNAC.STITEK C.1</t>
  </si>
  <si>
    <t>345723090</t>
  </si>
  <si>
    <t>páska stahovací kabelová VPP 4/280</t>
  </si>
  <si>
    <t>100 kus</t>
  </si>
  <si>
    <t>747111112</t>
  </si>
  <si>
    <t>Čidlo kouře - autonomní</t>
  </si>
  <si>
    <t>2057692516</t>
  </si>
  <si>
    <t>345357950</t>
  </si>
  <si>
    <t>747151529</t>
  </si>
  <si>
    <t>Zásuvka datová RJ45</t>
  </si>
  <si>
    <t>345357611R</t>
  </si>
  <si>
    <t>Zásuvka datová RJ45 - komplet</t>
  </si>
  <si>
    <t>747151896</t>
  </si>
  <si>
    <t xml:space="preserve">Router / WIFI  </t>
  </si>
  <si>
    <t>345351114R</t>
  </si>
  <si>
    <t>Router / WIFI  - dvoupásmový přístupový bod D-Link DAP-2695  v pásmu 5 GHz.</t>
  </si>
  <si>
    <t>747115128</t>
  </si>
  <si>
    <t>Domácí telefon na stěnu, bílý, s 3x tlačítkem pro otevření dveří</t>
  </si>
  <si>
    <t>-185570223</t>
  </si>
  <si>
    <t>345357189R</t>
  </si>
  <si>
    <t>747158451</t>
  </si>
  <si>
    <t>Zvonkové tablo / komunikátor min pro 4 účastníky</t>
  </si>
  <si>
    <t>345355958R</t>
  </si>
  <si>
    <t>7471677248</t>
  </si>
  <si>
    <t>Dveřní el. zámek</t>
  </si>
  <si>
    <t>3455515120R</t>
  </si>
  <si>
    <t>7471015995</t>
  </si>
  <si>
    <t>Kamera vnitřní</t>
  </si>
  <si>
    <t>1345684510R</t>
  </si>
  <si>
    <t>Kamera vnitřní vč. držáku</t>
  </si>
  <si>
    <t>7471015520</t>
  </si>
  <si>
    <t>Zásuvka televizní průběžná / koncová</t>
  </si>
  <si>
    <t>1345600088R</t>
  </si>
  <si>
    <t>Zásuvka televizní průběžná / koncová - komplet</t>
  </si>
  <si>
    <t>7471015229</t>
  </si>
  <si>
    <t>Odbočovač</t>
  </si>
  <si>
    <t>134560841R</t>
  </si>
  <si>
    <t>7471011110</t>
  </si>
  <si>
    <t>SOS systém</t>
  </si>
  <si>
    <t>134560849R</t>
  </si>
  <si>
    <t>SOS systém ( centrální jednotka s napájením, tahový spínač, tlačítkový sínač, akustické návěští vč. příslušenství… )</t>
  </si>
  <si>
    <t>74716200R</t>
  </si>
  <si>
    <t>STA rozvaděč</t>
  </si>
  <si>
    <t>134560000R</t>
  </si>
  <si>
    <t>STA rozvaděč ( dle aktuálního stavu přenosu signálů - DVBT2 )</t>
  </si>
  <si>
    <t>74716209R</t>
  </si>
  <si>
    <t>Anténa vč. držáku</t>
  </si>
  <si>
    <t>134560410R</t>
  </si>
  <si>
    <t>Anténa vč. držáku ( dle aktuálního stavu přenosů signálů DVBT2 )</t>
  </si>
  <si>
    <t>5</t>
  </si>
  <si>
    <t>013254000</t>
  </si>
  <si>
    <t>Dokumentace skutečného provedení stavby (  Data, DT )</t>
  </si>
  <si>
    <t>soubor</t>
  </si>
  <si>
    <t>1024</t>
  </si>
  <si>
    <t>1272706007</t>
  </si>
  <si>
    <t>071103000</t>
  </si>
  <si>
    <t>práce ve výšce nad 3m</t>
  </si>
  <si>
    <t>-2136760690</t>
  </si>
  <si>
    <t>092103001</t>
  </si>
  <si>
    <t>Náklady na zkušební provoz</t>
  </si>
  <si>
    <t>-1231352590</t>
  </si>
  <si>
    <t>092100008</t>
  </si>
  <si>
    <t>Stavební přípomoce a přesun potrubí</t>
  </si>
  <si>
    <t>340520545R</t>
  </si>
  <si>
    <t>Materiál pro stavební přípomoce / zához rýh pro vodiče a kabely, Fe materiál</t>
  </si>
  <si>
    <t>kpl</t>
  </si>
  <si>
    <t>092203041</t>
  </si>
  <si>
    <t>Ekologická likvidace odpadů</t>
  </si>
  <si>
    <t>ZMĚNA Č. 1</t>
  </si>
  <si>
    <t>Cena celkem</t>
  </si>
  <si>
    <t>VÍCE PRÁCE</t>
  </si>
  <si>
    <t>MÉNĚ PRÁCE</t>
  </si>
  <si>
    <t>změna
množství</t>
  </si>
  <si>
    <t>cena změny</t>
  </si>
  <si>
    <t>CELKEM ZM č.1</t>
  </si>
  <si>
    <t>Cena bez DPH vč. změny</t>
  </si>
  <si>
    <t>Změna č. 1 - více práce</t>
  </si>
  <si>
    <t>Změna č. 1 - méně práce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</si>
</sst>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0.0"/>
    <numFmt numFmtId="169" formatCode="_-* #,##0.00\ [$Kč-405]_-;\-* #,##0.00\ [$Kč-405]_-;_-* &quot;-&quot;??\ [$Kč-405]_-;_-@_-"/>
    <numFmt numFmtId="170" formatCode="#,##0.00_ ;\-#,##0.00\ "/>
  </numFmts>
  <fonts count="86">
    <font>
      <sz val="8"/>
      <name val="Trebuchet MS"/>
      <family val="2"/>
    </font>
    <font>
      <sz val="11"/>
      <color indexed="8"/>
      <name val="Calibri"/>
      <family val="2"/>
    </font>
    <font>
      <i/>
      <sz val="8"/>
      <color indexed="12"/>
      <name val="Trebuchet MS"/>
      <family val="2"/>
    </font>
    <font>
      <sz val="10"/>
      <name val="Arial CE"/>
      <family val="0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rebuchet MS"/>
      <family val="2"/>
    </font>
    <font>
      <sz val="10"/>
      <color indexed="17"/>
      <name val="Trebuchet MS"/>
      <family val="2"/>
    </font>
    <font>
      <sz val="10"/>
      <color indexed="10"/>
      <name val="Trebuchet MS"/>
      <family val="2"/>
    </font>
    <font>
      <sz val="10"/>
      <color indexed="8"/>
      <name val="Trebuchet MS"/>
      <family val="2"/>
    </font>
    <font>
      <sz val="12"/>
      <color indexed="10"/>
      <name val="Trebuchet MS"/>
      <family val="2"/>
    </font>
    <font>
      <sz val="12"/>
      <color indexed="17"/>
      <name val="Trebuchet MS"/>
      <family val="2"/>
    </font>
    <font>
      <b/>
      <u val="single"/>
      <sz val="8"/>
      <color indexed="10"/>
      <name val="Trebuchet MS"/>
      <family val="2"/>
    </font>
    <font>
      <b/>
      <u val="single"/>
      <sz val="8"/>
      <color indexed="17"/>
      <name val="Trebuchet MS"/>
      <family val="2"/>
    </font>
    <font>
      <b/>
      <sz val="10"/>
      <color indexed="8"/>
      <name val="Trebuchet MS"/>
      <family val="2"/>
    </font>
    <font>
      <sz val="8"/>
      <color indexed="10"/>
      <name val="Trebuchet MS"/>
      <family val="2"/>
    </font>
    <font>
      <sz val="8"/>
      <color indexed="17"/>
      <name val="Trebuchet MS"/>
      <family val="2"/>
    </font>
    <font>
      <sz val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i/>
      <sz val="8"/>
      <color rgb="FF0000FF"/>
      <name val="Trebuchet MS"/>
      <family val="2"/>
    </font>
    <font>
      <sz val="10"/>
      <color rgb="FF00B050"/>
      <name val="Trebuchet MS"/>
      <family val="2"/>
    </font>
    <font>
      <sz val="10"/>
      <color rgb="FFFF0000"/>
      <name val="Trebuchet MS"/>
      <family val="2"/>
    </font>
    <font>
      <sz val="10"/>
      <color theme="1"/>
      <name val="Trebuchet MS"/>
      <family val="2"/>
    </font>
    <font>
      <sz val="12"/>
      <color rgb="FFFF0000"/>
      <name val="Trebuchet MS"/>
      <family val="2"/>
    </font>
    <font>
      <sz val="12"/>
      <color rgb="FF00B050"/>
      <name val="Trebuchet MS"/>
      <family val="2"/>
    </font>
    <font>
      <sz val="8"/>
      <color rgb="FFFF0000"/>
      <name val="Trebuchet MS"/>
      <family val="2"/>
    </font>
    <font>
      <sz val="8"/>
      <color rgb="FF00B050"/>
      <name val="Trebuchet MS"/>
      <family val="2"/>
    </font>
    <font>
      <b/>
      <u val="single"/>
      <sz val="8"/>
      <color rgb="FFFF0000"/>
      <name val="Trebuchet MS"/>
      <family val="2"/>
    </font>
    <font>
      <b/>
      <u val="single"/>
      <sz val="8"/>
      <color rgb="FF00B050"/>
      <name val="Trebuchet MS"/>
      <family val="2"/>
    </font>
    <font>
      <b/>
      <sz val="10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/>
      <top style="dotted">
        <color rgb="FF969696"/>
      </top>
      <bottom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dotted">
        <color rgb="FF969696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6" fillId="33" borderId="0" xfId="36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66" fontId="21" fillId="0" borderId="21" xfId="0" applyNumberFormat="1" applyFont="1" applyBorder="1" applyAlignment="1">
      <alignment/>
    </xf>
    <xf numFmtId="166" fontId="21" fillId="0" borderId="22" xfId="0" applyNumberFormat="1" applyFont="1" applyBorder="1" applyAlignment="1">
      <alignment/>
    </xf>
    <xf numFmtId="4" fontId="22" fillId="0" borderId="0" xfId="0" applyNumberFormat="1" applyFont="1" applyAlignment="1">
      <alignment vertical="center"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3" fillId="0" borderId="17" xfId="0" applyFont="1" applyBorder="1" applyAlignment="1">
      <alignment/>
    </xf>
    <xf numFmtId="0" fontId="23" fillId="0" borderId="0" xfId="0" applyFont="1" applyAlignment="1">
      <alignment/>
    </xf>
    <xf numFmtId="0" fontId="23" fillId="0" borderId="23" xfId="0" applyFont="1" applyBorder="1" applyAlignment="1">
      <alignment/>
    </xf>
    <xf numFmtId="166" fontId="23" fillId="0" borderId="0" xfId="0" applyNumberFormat="1" applyFont="1" applyBorder="1" applyAlignment="1">
      <alignment/>
    </xf>
    <xf numFmtId="166" fontId="23" fillId="0" borderId="24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vertical="center"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" fontId="19" fillId="0" borderId="25" xfId="0" applyNumberFormat="1" applyFont="1" applyBorder="1" applyAlignment="1">
      <alignment/>
    </xf>
    <xf numFmtId="4" fontId="19" fillId="0" borderId="25" xfId="0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166" fontId="14" fillId="0" borderId="24" xfId="0" applyNumberFormat="1" applyFont="1" applyBorder="1" applyAlignment="1">
      <alignment vertical="center"/>
    </xf>
    <xf numFmtId="0" fontId="75" fillId="0" borderId="26" xfId="0" applyFont="1" applyBorder="1" applyAlignment="1" applyProtection="1">
      <alignment horizontal="center" vertical="center"/>
      <protection/>
    </xf>
    <xf numFmtId="49" fontId="75" fillId="0" borderId="26" xfId="0" applyNumberFormat="1" applyFont="1" applyBorder="1" applyAlignment="1" applyProtection="1">
      <alignment horizontal="left" vertical="center" wrapText="1"/>
      <protection/>
    </xf>
    <xf numFmtId="0" fontId="75" fillId="0" borderId="26" xfId="0" applyFont="1" applyBorder="1" applyAlignment="1" applyProtection="1">
      <alignment horizontal="center" vertical="center" wrapText="1"/>
      <protection/>
    </xf>
    <xf numFmtId="167" fontId="75" fillId="0" borderId="26" xfId="0" applyNumberFormat="1" applyFont="1" applyBorder="1" applyAlignment="1" applyProtection="1">
      <alignment vertical="center"/>
      <protection/>
    </xf>
    <xf numFmtId="0" fontId="14" fillId="0" borderId="23" xfId="0" applyFont="1" applyBorder="1" applyAlignment="1">
      <alignment horizontal="left" vertical="center"/>
    </xf>
    <xf numFmtId="49" fontId="0" fillId="0" borderId="26" xfId="0" applyNumberFormat="1" applyFont="1" applyBorder="1" applyAlignment="1" applyProtection="1">
      <alignment horizontal="left" vertical="center" wrapText="1"/>
      <protection/>
    </xf>
    <xf numFmtId="167" fontId="0" fillId="0" borderId="26" xfId="0" applyNumberFormat="1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1" fillId="34" borderId="1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167" fontId="0" fillId="0" borderId="2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67" fontId="0" fillId="0" borderId="10" xfId="0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67" fontId="2" fillId="0" borderId="10" xfId="0" applyNumberFormat="1" applyFont="1" applyBorder="1" applyAlignment="1" applyProtection="1">
      <alignment vertical="center"/>
      <protection locked="0"/>
    </xf>
    <xf numFmtId="4" fontId="18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1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4" fontId="76" fillId="0" borderId="0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/>
    </xf>
    <xf numFmtId="4" fontId="19" fillId="0" borderId="34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4" fontId="76" fillId="0" borderId="0" xfId="0" applyNumberFormat="1" applyFont="1" applyBorder="1" applyAlignment="1">
      <alignment/>
    </xf>
    <xf numFmtId="4" fontId="19" fillId="0" borderId="34" xfId="0" applyNumberFormat="1" applyFont="1" applyBorder="1" applyAlignment="1">
      <alignment/>
    </xf>
    <xf numFmtId="4" fontId="78" fillId="0" borderId="0" xfId="0" applyNumberFormat="1" applyFont="1" applyBorder="1" applyAlignment="1">
      <alignment/>
    </xf>
    <xf numFmtId="4" fontId="78" fillId="0" borderId="0" xfId="0" applyNumberFormat="1" applyFont="1" applyBorder="1" applyAlignment="1">
      <alignment vertical="center"/>
    </xf>
    <xf numFmtId="4" fontId="79" fillId="0" borderId="0" xfId="0" applyNumberFormat="1" applyFont="1" applyBorder="1" applyAlignment="1">
      <alignment/>
    </xf>
    <xf numFmtId="4" fontId="80" fillId="0" borderId="0" xfId="0" applyNumberFormat="1" applyFont="1" applyBorder="1" applyAlignment="1">
      <alignment/>
    </xf>
    <xf numFmtId="4" fontId="80" fillId="0" borderId="0" xfId="0" applyNumberFormat="1" applyFont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2" fontId="81" fillId="0" borderId="0" xfId="0" applyNumberFormat="1" applyFont="1" applyBorder="1" applyAlignment="1">
      <alignment vertical="center"/>
    </xf>
    <xf numFmtId="2" fontId="82" fillId="0" borderId="0" xfId="0" applyNumberFormat="1" applyFont="1" applyBorder="1" applyAlignment="1">
      <alignment vertical="center"/>
    </xf>
    <xf numFmtId="170" fontId="17" fillId="34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79" fillId="0" borderId="0" xfId="0" applyNumberFormat="1" applyFont="1" applyBorder="1" applyAlignment="1">
      <alignment horizontal="right" vertical="center"/>
    </xf>
    <xf numFmtId="4" fontId="80" fillId="0" borderId="0" xfId="0" applyNumberFormat="1" applyFont="1" applyBorder="1" applyAlignment="1">
      <alignment horizontal="right" vertical="center"/>
    </xf>
    <xf numFmtId="0" fontId="80" fillId="0" borderId="0" xfId="0" applyFont="1" applyBorder="1" applyAlignment="1">
      <alignment horizontal="right" vertical="center"/>
    </xf>
    <xf numFmtId="2" fontId="81" fillId="34" borderId="0" xfId="0" applyNumberFormat="1" applyFont="1" applyFill="1" applyBorder="1" applyAlignment="1">
      <alignment horizontal="right" vertical="center"/>
    </xf>
    <xf numFmtId="0" fontId="81" fillId="34" borderId="0" xfId="0" applyFont="1" applyFill="1" applyBorder="1" applyAlignment="1">
      <alignment horizontal="right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85" fillId="0" borderId="0" xfId="0" applyFont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0" fontId="79" fillId="0" borderId="0" xfId="0" applyFont="1" applyBorder="1" applyAlignment="1">
      <alignment horizontal="right" vertical="center"/>
    </xf>
    <xf numFmtId="4" fontId="75" fillId="0" borderId="26" xfId="0" applyNumberFormat="1" applyFont="1" applyBorder="1" applyAlignment="1" applyProtection="1">
      <alignment vertical="center"/>
      <protection/>
    </xf>
    <xf numFmtId="0" fontId="75" fillId="0" borderId="26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4" fontId="0" fillId="0" borderId="26" xfId="0" applyNumberFormat="1" applyFont="1" applyBorder="1" applyAlignment="1" applyProtection="1">
      <alignment vertical="center"/>
      <protection/>
    </xf>
    <xf numFmtId="0" fontId="75" fillId="0" borderId="26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4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left" vertical="center" wrapText="1"/>
      <protection/>
    </xf>
    <xf numFmtId="0" fontId="6" fillId="33" borderId="0" xfId="36" applyFont="1" applyFill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18" fillId="0" borderId="21" xfId="0" applyNumberFormat="1" applyFont="1" applyBorder="1" applyAlignment="1">
      <alignment/>
    </xf>
    <xf numFmtId="4" fontId="18" fillId="0" borderId="21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0" xfId="0" applyFont="1" applyBorder="1" applyAlignment="1" applyProtection="1">
      <alignment horizontal="left" vertical="center" wrapText="1"/>
      <protection locked="0"/>
    </xf>
    <xf numFmtId="4" fontId="19" fillId="0" borderId="19" xfId="0" applyNumberFormat="1" applyFont="1" applyBorder="1" applyAlignment="1">
      <alignment/>
    </xf>
    <xf numFmtId="4" fontId="19" fillId="0" borderId="19" xfId="0" applyNumberFormat="1" applyFont="1" applyBorder="1" applyAlignment="1">
      <alignment vertical="center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7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74" fillId="0" borderId="44" xfId="0" applyNumberFormat="1" applyFont="1" applyBorder="1" applyAlignment="1">
      <alignment/>
    </xf>
    <xf numFmtId="4" fontId="74" fillId="0" borderId="44" xfId="0" applyNumberFormat="1" applyFont="1" applyBorder="1" applyAlignment="1">
      <alignment vertical="center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4" fontId="0" fillId="0" borderId="18" xfId="0" applyNumberFormat="1" applyFont="1" applyBorder="1" applyAlignment="1" applyProtection="1">
      <alignment vertical="center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4" fontId="0" fillId="0" borderId="19" xfId="0" applyNumberFormat="1" applyFont="1" applyBorder="1" applyAlignment="1" applyProtection="1">
      <alignment vertical="center"/>
      <protection locked="0"/>
    </xf>
    <xf numFmtId="4" fontId="19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 vertical="center"/>
    </xf>
    <xf numFmtId="0" fontId="11" fillId="34" borderId="19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4" fontId="17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7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4" fontId="9" fillId="34" borderId="12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82" fillId="34" borderId="0" xfId="0" applyNumberFormat="1" applyFont="1" applyFill="1" applyBorder="1" applyAlignment="1">
      <alignment horizontal="right" vertical="center"/>
    </xf>
    <xf numFmtId="4" fontId="53" fillId="0" borderId="0" xfId="0" applyNumberFormat="1" applyFont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035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0</xdr:rowOff>
    </xdr:to>
    <xdr:pic>
      <xdr:nvPicPr>
        <xdr:cNvPr id="1" name="Obrázek 1" descr="C:\KROSplusData\System\Temp\rad103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98"/>
  <sheetViews>
    <sheetView showGridLines="0" tabSelected="1" zoomScalePageLayoutView="0" workbookViewId="0" topLeftCell="A1">
      <pane ySplit="1" topLeftCell="A11" activePane="bottomLeft" state="frozen"/>
      <selection pane="topLeft" activeCell="A1" sqref="A1"/>
      <selection pane="bottomLeft" activeCell="N192" sqref="N192:Q192"/>
    </sheetView>
  </sheetViews>
  <sheetFormatPr defaultColWidth="9.33203125" defaultRowHeight="13.5"/>
  <cols>
    <col min="1" max="1" width="7.16015625" style="6" customWidth="1"/>
    <col min="2" max="2" width="1.5" style="6" customWidth="1"/>
    <col min="3" max="3" width="4.83203125" style="6" customWidth="1"/>
    <col min="4" max="4" width="3.66015625" style="6" customWidth="1"/>
    <col min="5" max="5" width="14.66015625" style="6" customWidth="1"/>
    <col min="6" max="7" width="9.5" style="6" customWidth="1"/>
    <col min="8" max="8" width="10.66015625" style="6" customWidth="1"/>
    <col min="9" max="9" width="6" style="6" customWidth="1"/>
    <col min="10" max="10" width="4.5" style="6" customWidth="1"/>
    <col min="11" max="11" width="9.83203125" style="6" customWidth="1"/>
    <col min="12" max="12" width="10.33203125" style="6" customWidth="1"/>
    <col min="13" max="14" width="5.16015625" style="6" customWidth="1"/>
    <col min="15" max="15" width="1.66796875" style="6" customWidth="1"/>
    <col min="16" max="16" width="10.66015625" style="6" customWidth="1"/>
    <col min="17" max="17" width="3.5" style="6" customWidth="1"/>
    <col min="18" max="20" width="10.83203125" style="6" customWidth="1"/>
    <col min="21" max="21" width="19.5" style="6" customWidth="1"/>
    <col min="22" max="22" width="10.83203125" style="6" customWidth="1"/>
    <col min="23" max="23" width="19.66015625" style="6" customWidth="1"/>
    <col min="24" max="24" width="1.5" style="6" customWidth="1"/>
    <col min="25" max="25" width="7" style="6" customWidth="1"/>
    <col min="26" max="26" width="25.5" style="6" hidden="1" customWidth="1"/>
    <col min="27" max="27" width="14" style="6" hidden="1" customWidth="1"/>
    <col min="28" max="28" width="10.5" style="6" hidden="1" customWidth="1"/>
    <col min="29" max="29" width="14" style="6" hidden="1" customWidth="1"/>
    <col min="30" max="30" width="10.5" style="6" hidden="1" customWidth="1"/>
    <col min="31" max="31" width="12.83203125" style="6" hidden="1" customWidth="1"/>
    <col min="32" max="32" width="9.5" style="6" hidden="1" customWidth="1"/>
    <col min="33" max="33" width="12.83203125" style="6" hidden="1" customWidth="1"/>
    <col min="34" max="34" width="14" style="6" hidden="1" customWidth="1"/>
    <col min="35" max="35" width="9.5" style="6" customWidth="1"/>
    <col min="36" max="36" width="12.83203125" style="6" customWidth="1"/>
    <col min="37" max="37" width="14" style="6" customWidth="1"/>
    <col min="38" max="49" width="9.33203125" style="6" customWidth="1"/>
    <col min="50" max="70" width="9.16015625" style="6" hidden="1" customWidth="1"/>
    <col min="71" max="16384" width="9.33203125" style="6" customWidth="1"/>
  </cols>
  <sheetData>
    <row r="1" spans="1:72" ht="21.75" customHeight="1">
      <c r="A1" s="76"/>
      <c r="B1" s="3"/>
      <c r="C1" s="3"/>
      <c r="D1" s="4" t="s">
        <v>0</v>
      </c>
      <c r="E1" s="3"/>
      <c r="F1" s="5" t="s">
        <v>1</v>
      </c>
      <c r="G1" s="5"/>
      <c r="H1" s="185" t="s">
        <v>2</v>
      </c>
      <c r="I1" s="185"/>
      <c r="J1" s="185"/>
      <c r="K1" s="185"/>
      <c r="L1" s="5" t="s">
        <v>3</v>
      </c>
      <c r="M1" s="3"/>
      <c r="N1" s="3"/>
      <c r="O1" s="4" t="s">
        <v>4</v>
      </c>
      <c r="P1" s="3"/>
      <c r="Q1" s="3"/>
      <c r="R1" s="3"/>
      <c r="S1" s="3"/>
      <c r="T1" s="3"/>
      <c r="U1" s="3"/>
      <c r="V1" s="3"/>
      <c r="W1" s="3"/>
      <c r="X1" s="3"/>
      <c r="Y1" s="5" t="s">
        <v>5</v>
      </c>
      <c r="Z1" s="5"/>
      <c r="AA1" s="76"/>
      <c r="AB1" s="76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</row>
    <row r="2" spans="1:72" ht="36.75" customHeight="1">
      <c r="A2"/>
      <c r="B2"/>
      <c r="C2" s="226" t="s">
        <v>6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22"/>
      <c r="S2" s="122"/>
      <c r="T2" s="122"/>
      <c r="U2" s="122"/>
      <c r="V2" s="122"/>
      <c r="W2" s="122"/>
      <c r="X2"/>
      <c r="Y2" s="198" t="s">
        <v>7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 s="78" t="s">
        <v>8</v>
      </c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</row>
    <row r="3" spans="1:72" ht="6.75" customHeight="1">
      <c r="A3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 s="78" t="s">
        <v>9</v>
      </c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72" ht="36.75" customHeight="1">
      <c r="A4"/>
      <c r="B4" s="82"/>
      <c r="C4" s="221" t="s">
        <v>10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124"/>
      <c r="S4" s="124"/>
      <c r="T4" s="124"/>
      <c r="U4" s="124"/>
      <c r="V4" s="124"/>
      <c r="W4" s="124"/>
      <c r="X4" s="83"/>
      <c r="Y4"/>
      <c r="Z4" s="7" t="s">
        <v>11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 s="78" t="s">
        <v>12</v>
      </c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ht="6.75" customHeight="1">
      <c r="A5"/>
      <c r="B5" s="82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3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1:72" s="8" customFormat="1" ht="32.25" customHeight="1">
      <c r="A6" s="85"/>
      <c r="B6" s="86"/>
      <c r="C6" s="87"/>
      <c r="D6" s="9" t="s">
        <v>13</v>
      </c>
      <c r="E6" s="87"/>
      <c r="F6" s="228" t="s">
        <v>14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87"/>
      <c r="R6" s="87"/>
      <c r="S6" s="87"/>
      <c r="T6" s="87"/>
      <c r="U6" s="87"/>
      <c r="V6" s="87"/>
      <c r="W6" s="87"/>
      <c r="X6" s="88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</row>
    <row r="7" spans="1:72" s="8" customFormat="1" ht="14.25" customHeight="1">
      <c r="A7" s="85"/>
      <c r="B7" s="86"/>
      <c r="C7" s="87"/>
      <c r="D7" s="10" t="s">
        <v>15</v>
      </c>
      <c r="E7" s="87"/>
      <c r="F7" s="75" t="s">
        <v>16</v>
      </c>
      <c r="G7" s="87"/>
      <c r="H7" s="87"/>
      <c r="I7" s="87"/>
      <c r="J7" s="87"/>
      <c r="K7" s="87"/>
      <c r="L7" s="87"/>
      <c r="M7" s="10" t="s">
        <v>17</v>
      </c>
      <c r="N7" s="87"/>
      <c r="O7" s="75" t="s">
        <v>16</v>
      </c>
      <c r="P7" s="87"/>
      <c r="Q7" s="87"/>
      <c r="R7" s="87"/>
      <c r="S7" s="87"/>
      <c r="T7" s="87"/>
      <c r="U7" s="87"/>
      <c r="V7" s="87"/>
      <c r="W7" s="87"/>
      <c r="X7" s="88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72" s="8" customFormat="1" ht="14.25" customHeight="1">
      <c r="A8" s="85"/>
      <c r="B8" s="86"/>
      <c r="C8" s="87"/>
      <c r="D8" s="10" t="s">
        <v>18</v>
      </c>
      <c r="E8" s="87"/>
      <c r="F8" s="75" t="s">
        <v>19</v>
      </c>
      <c r="G8" s="87"/>
      <c r="H8" s="87"/>
      <c r="I8" s="87"/>
      <c r="J8" s="87"/>
      <c r="K8" s="87"/>
      <c r="L8" s="87"/>
      <c r="M8" s="10" t="s">
        <v>20</v>
      </c>
      <c r="N8" s="87"/>
      <c r="O8" s="223">
        <v>43926</v>
      </c>
      <c r="P8" s="157"/>
      <c r="Q8" s="87"/>
      <c r="R8" s="87"/>
      <c r="S8" s="87"/>
      <c r="T8" s="87"/>
      <c r="U8" s="87"/>
      <c r="V8" s="87"/>
      <c r="W8" s="87"/>
      <c r="X8" s="88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</row>
    <row r="9" spans="1:72" s="8" customFormat="1" ht="10.5" customHeight="1">
      <c r="A9" s="85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</row>
    <row r="10" spans="1:72" s="8" customFormat="1" ht="14.25" customHeight="1">
      <c r="A10" s="85"/>
      <c r="B10" s="86"/>
      <c r="C10" s="87"/>
      <c r="D10" s="10" t="s">
        <v>21</v>
      </c>
      <c r="E10" s="87"/>
      <c r="F10" s="87"/>
      <c r="G10" s="87"/>
      <c r="H10" s="87"/>
      <c r="I10" s="87"/>
      <c r="J10" s="87"/>
      <c r="K10" s="87"/>
      <c r="L10" s="87"/>
      <c r="M10" s="10" t="s">
        <v>22</v>
      </c>
      <c r="N10" s="87"/>
      <c r="O10" s="215"/>
      <c r="P10" s="157"/>
      <c r="Q10" s="87"/>
      <c r="R10" s="87"/>
      <c r="S10" s="87"/>
      <c r="T10" s="87"/>
      <c r="U10" s="87"/>
      <c r="V10" s="87"/>
      <c r="W10" s="87"/>
      <c r="X10" s="88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</row>
    <row r="11" spans="1:72" s="8" customFormat="1" ht="18" customHeight="1">
      <c r="A11" s="85"/>
      <c r="B11" s="86"/>
      <c r="C11" s="87"/>
      <c r="D11" s="87"/>
      <c r="E11" s="75"/>
      <c r="F11" s="87"/>
      <c r="G11" s="87"/>
      <c r="H11" s="87"/>
      <c r="I11" s="87"/>
      <c r="J11" s="87"/>
      <c r="K11" s="87"/>
      <c r="L11" s="87"/>
      <c r="M11" s="10" t="s">
        <v>23</v>
      </c>
      <c r="N11" s="87"/>
      <c r="O11" s="215"/>
      <c r="P11" s="157"/>
      <c r="Q11" s="87"/>
      <c r="R11" s="87"/>
      <c r="S11" s="87"/>
      <c r="T11" s="87"/>
      <c r="U11" s="87"/>
      <c r="V11" s="87"/>
      <c r="W11" s="87"/>
      <c r="X11" s="88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</row>
    <row r="12" spans="1:72" s="8" customFormat="1" ht="6.75" customHeight="1">
      <c r="A12" s="85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</row>
    <row r="13" spans="1:72" s="8" customFormat="1" ht="14.25" customHeight="1">
      <c r="A13" s="85"/>
      <c r="B13" s="86"/>
      <c r="C13" s="87"/>
      <c r="D13" s="10" t="s">
        <v>24</v>
      </c>
      <c r="E13" s="87"/>
      <c r="F13" s="87"/>
      <c r="G13" s="87"/>
      <c r="H13" s="87"/>
      <c r="I13" s="87"/>
      <c r="J13" s="87"/>
      <c r="K13" s="87"/>
      <c r="L13" s="87"/>
      <c r="M13" s="10" t="s">
        <v>22</v>
      </c>
      <c r="N13" s="87"/>
      <c r="O13" s="215"/>
      <c r="P13" s="157"/>
      <c r="Q13" s="87"/>
      <c r="R13" s="87"/>
      <c r="S13" s="87"/>
      <c r="T13" s="87"/>
      <c r="U13" s="87"/>
      <c r="V13" s="87"/>
      <c r="W13" s="87"/>
      <c r="X13" s="88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</row>
    <row r="14" spans="1:72" s="8" customFormat="1" ht="18" customHeight="1">
      <c r="A14" s="85"/>
      <c r="B14" s="86"/>
      <c r="C14" s="87"/>
      <c r="D14" s="87"/>
      <c r="E14" s="75"/>
      <c r="F14" s="87"/>
      <c r="G14" s="87"/>
      <c r="H14" s="87"/>
      <c r="I14" s="87"/>
      <c r="J14" s="87"/>
      <c r="K14" s="87"/>
      <c r="L14" s="87"/>
      <c r="M14" s="10" t="s">
        <v>23</v>
      </c>
      <c r="N14" s="87"/>
      <c r="O14" s="215"/>
      <c r="P14" s="157"/>
      <c r="Q14" s="87"/>
      <c r="R14" s="87"/>
      <c r="S14" s="87"/>
      <c r="T14" s="87"/>
      <c r="U14" s="87"/>
      <c r="V14" s="87"/>
      <c r="W14" s="87"/>
      <c r="X14" s="88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</row>
    <row r="15" spans="1:72" s="8" customFormat="1" ht="6.75" customHeight="1">
      <c r="A15" s="85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</row>
    <row r="16" spans="1:72" s="8" customFormat="1" ht="14.25" customHeight="1">
      <c r="A16" s="85"/>
      <c r="B16" s="86"/>
      <c r="C16" s="87"/>
      <c r="D16" s="10" t="s">
        <v>25</v>
      </c>
      <c r="E16" s="87"/>
      <c r="F16" s="87"/>
      <c r="G16" s="87"/>
      <c r="H16" s="87"/>
      <c r="I16" s="87"/>
      <c r="J16" s="87"/>
      <c r="K16" s="87"/>
      <c r="L16" s="87"/>
      <c r="M16" s="10" t="s">
        <v>22</v>
      </c>
      <c r="N16" s="87"/>
      <c r="O16" s="215"/>
      <c r="P16" s="157"/>
      <c r="Q16" s="87"/>
      <c r="R16" s="87"/>
      <c r="S16" s="87"/>
      <c r="T16" s="87"/>
      <c r="U16" s="87"/>
      <c r="V16" s="87"/>
      <c r="W16" s="87"/>
      <c r="X16" s="88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</row>
    <row r="17" spans="2:24" s="8" customFormat="1" ht="18" customHeight="1">
      <c r="B17" s="86"/>
      <c r="C17" s="87"/>
      <c r="D17" s="87"/>
      <c r="E17" s="75"/>
      <c r="F17" s="87"/>
      <c r="G17" s="87"/>
      <c r="H17" s="87"/>
      <c r="I17" s="87"/>
      <c r="J17" s="87"/>
      <c r="K17" s="87"/>
      <c r="L17" s="87"/>
      <c r="M17" s="10" t="s">
        <v>23</v>
      </c>
      <c r="N17" s="87"/>
      <c r="O17" s="215"/>
      <c r="P17" s="157"/>
      <c r="Q17" s="87"/>
      <c r="R17" s="87"/>
      <c r="S17" s="87"/>
      <c r="T17" s="87"/>
      <c r="U17" s="87"/>
      <c r="V17" s="87"/>
      <c r="W17" s="87"/>
      <c r="X17" s="88"/>
    </row>
    <row r="18" spans="2:24" s="8" customFormat="1" ht="6.75" customHeight="1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</row>
    <row r="19" spans="2:24" s="8" customFormat="1" ht="14.25" customHeight="1">
      <c r="B19" s="86"/>
      <c r="C19" s="87"/>
      <c r="D19" s="10" t="s">
        <v>26</v>
      </c>
      <c r="E19" s="87"/>
      <c r="F19" s="87"/>
      <c r="G19" s="87"/>
      <c r="H19" s="87"/>
      <c r="I19" s="87"/>
      <c r="J19" s="87"/>
      <c r="K19" s="87"/>
      <c r="L19" s="87"/>
      <c r="M19" s="10" t="s">
        <v>22</v>
      </c>
      <c r="N19" s="87"/>
      <c r="O19" s="215"/>
      <c r="P19" s="157"/>
      <c r="Q19" s="87"/>
      <c r="R19" s="87"/>
      <c r="S19" s="87"/>
      <c r="T19" s="87"/>
      <c r="U19" s="87"/>
      <c r="V19" s="87"/>
      <c r="W19" s="87"/>
      <c r="X19" s="88"/>
    </row>
    <row r="20" spans="2:24" s="8" customFormat="1" ht="18" customHeight="1">
      <c r="B20" s="86"/>
      <c r="C20" s="87"/>
      <c r="D20" s="87"/>
      <c r="E20" s="75"/>
      <c r="F20" s="87"/>
      <c r="G20" s="87"/>
      <c r="H20" s="87"/>
      <c r="I20" s="87"/>
      <c r="J20" s="87"/>
      <c r="K20" s="87"/>
      <c r="L20" s="87"/>
      <c r="M20" s="10" t="s">
        <v>23</v>
      </c>
      <c r="N20" s="87"/>
      <c r="O20" s="215"/>
      <c r="P20" s="157"/>
      <c r="Q20" s="87"/>
      <c r="R20" s="87"/>
      <c r="S20" s="87"/>
      <c r="T20" s="87"/>
      <c r="U20" s="87"/>
      <c r="V20" s="87"/>
      <c r="W20" s="87"/>
      <c r="X20" s="88"/>
    </row>
    <row r="21" spans="2:24" s="8" customFormat="1" ht="6.75" customHeight="1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8"/>
    </row>
    <row r="22" spans="2:24" s="8" customFormat="1" ht="14.25" customHeight="1">
      <c r="B22" s="86"/>
      <c r="C22" s="87"/>
      <c r="D22" s="10" t="s">
        <v>27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</row>
    <row r="23" spans="2:24" s="8" customFormat="1" ht="20.25" customHeight="1">
      <c r="B23" s="86"/>
      <c r="C23" s="87"/>
      <c r="D23" s="87"/>
      <c r="E23" s="232" t="s">
        <v>16</v>
      </c>
      <c r="F23" s="157"/>
      <c r="G23" s="157"/>
      <c r="H23" s="157"/>
      <c r="I23" s="157"/>
      <c r="J23" s="157"/>
      <c r="K23" s="157"/>
      <c r="L23" s="15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8"/>
    </row>
    <row r="24" spans="2:24" s="8" customFormat="1" ht="6.75" customHeight="1"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8"/>
    </row>
    <row r="25" spans="2:24" s="8" customFormat="1" ht="6.75" customHeight="1">
      <c r="B25" s="86"/>
      <c r="C25" s="87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7"/>
      <c r="R25" s="87"/>
      <c r="S25" s="87"/>
      <c r="T25" s="87"/>
      <c r="U25" s="87"/>
      <c r="V25" s="87"/>
      <c r="W25" s="87"/>
      <c r="X25" s="88"/>
    </row>
    <row r="26" spans="2:24" s="8" customFormat="1" ht="14.25" customHeight="1">
      <c r="B26" s="86"/>
      <c r="C26" s="87"/>
      <c r="D26" s="11" t="s">
        <v>28</v>
      </c>
      <c r="E26" s="87"/>
      <c r="F26" s="87"/>
      <c r="G26" s="87"/>
      <c r="H26" s="87"/>
      <c r="I26" s="87"/>
      <c r="J26" s="87"/>
      <c r="K26" s="87"/>
      <c r="L26" s="87"/>
      <c r="M26" s="156">
        <f>N84</f>
        <v>177613.4</v>
      </c>
      <c r="N26" s="157"/>
      <c r="O26" s="157"/>
      <c r="P26" s="157"/>
      <c r="Q26" s="87"/>
      <c r="R26" s="87"/>
      <c r="S26" s="87"/>
      <c r="T26" s="87"/>
      <c r="U26" s="87"/>
      <c r="V26" s="87"/>
      <c r="W26" s="87"/>
      <c r="X26" s="88"/>
    </row>
    <row r="27" spans="2:24" s="8" customFormat="1" ht="14.25" customHeight="1">
      <c r="B27" s="86"/>
      <c r="C27" s="87"/>
      <c r="D27" s="12" t="s">
        <v>29</v>
      </c>
      <c r="E27" s="87"/>
      <c r="F27" s="87"/>
      <c r="G27" s="87"/>
      <c r="H27" s="87"/>
      <c r="I27" s="87"/>
      <c r="J27" s="87"/>
      <c r="K27" s="87"/>
      <c r="L27" s="87"/>
      <c r="M27" s="156">
        <f>N100</f>
        <v>0</v>
      </c>
      <c r="N27" s="157"/>
      <c r="O27" s="157"/>
      <c r="P27" s="157"/>
      <c r="Q27" s="87"/>
      <c r="R27" s="87"/>
      <c r="S27" s="87"/>
      <c r="T27" s="87"/>
      <c r="U27" s="87"/>
      <c r="V27" s="87"/>
      <c r="W27" s="87"/>
      <c r="X27" s="88"/>
    </row>
    <row r="28" spans="2:24" s="8" customFormat="1" ht="6.75" customHeight="1"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8"/>
    </row>
    <row r="29" spans="2:24" s="8" customFormat="1" ht="15" customHeight="1">
      <c r="B29" s="86"/>
      <c r="C29" s="87"/>
      <c r="D29" s="151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/>
    </row>
    <row r="30" spans="2:24" s="8" customFormat="1" ht="14.25" customHeight="1">
      <c r="B30" s="86"/>
      <c r="C30" s="87"/>
      <c r="D30" s="11" t="s">
        <v>243</v>
      </c>
      <c r="E30" s="87"/>
      <c r="F30" s="87"/>
      <c r="G30" s="87"/>
      <c r="H30" s="87"/>
      <c r="I30" s="87"/>
      <c r="J30" s="87"/>
      <c r="K30" s="87"/>
      <c r="L30" s="87"/>
      <c r="M30" s="156">
        <f>R85+R86+R95</f>
        <v>0</v>
      </c>
      <c r="N30" s="157"/>
      <c r="O30" s="157"/>
      <c r="P30" s="157"/>
      <c r="Q30" s="87"/>
      <c r="R30" s="87"/>
      <c r="S30" s="87"/>
      <c r="T30" s="87"/>
      <c r="U30" s="87"/>
      <c r="V30" s="87"/>
      <c r="W30" s="87"/>
      <c r="X30" s="88"/>
    </row>
    <row r="31" spans="2:24" s="8" customFormat="1" ht="14.25" customHeight="1">
      <c r="B31" s="86"/>
      <c r="C31" s="87"/>
      <c r="D31" s="11" t="s">
        <v>244</v>
      </c>
      <c r="E31" s="87"/>
      <c r="F31" s="87"/>
      <c r="G31" s="87"/>
      <c r="H31" s="87"/>
      <c r="I31" s="87"/>
      <c r="J31" s="87"/>
      <c r="K31" s="87"/>
      <c r="L31" s="87"/>
      <c r="M31" s="158">
        <f>T102</f>
        <v>-141048.4</v>
      </c>
      <c r="N31" s="158"/>
      <c r="O31" s="158"/>
      <c r="P31" s="158"/>
      <c r="Q31" s="87"/>
      <c r="R31" s="87"/>
      <c r="S31" s="87"/>
      <c r="T31" s="87"/>
      <c r="U31" s="87"/>
      <c r="V31" s="87"/>
      <c r="W31" s="87"/>
      <c r="X31" s="88"/>
    </row>
    <row r="32" spans="2:24" s="8" customFormat="1" ht="14.25" customHeight="1">
      <c r="B32" s="86"/>
      <c r="C32" s="87"/>
      <c r="D32" s="12" t="s">
        <v>29</v>
      </c>
      <c r="E32" s="87"/>
      <c r="F32" s="87"/>
      <c r="G32" s="87"/>
      <c r="H32" s="87"/>
      <c r="I32" s="87"/>
      <c r="J32" s="87"/>
      <c r="K32" s="87"/>
      <c r="L32" s="87"/>
      <c r="M32" s="156">
        <f>S103+U103</f>
        <v>0</v>
      </c>
      <c r="N32" s="157"/>
      <c r="O32" s="157"/>
      <c r="P32" s="157"/>
      <c r="Q32" s="87"/>
      <c r="R32" s="87"/>
      <c r="S32" s="87"/>
      <c r="T32" s="87"/>
      <c r="U32" s="87"/>
      <c r="V32" s="87"/>
      <c r="W32" s="87"/>
      <c r="X32" s="88"/>
    </row>
    <row r="33" spans="2:24" s="8" customFormat="1" ht="24.75" customHeight="1">
      <c r="B33" s="86"/>
      <c r="C33" s="87"/>
      <c r="D33" s="13" t="s">
        <v>242</v>
      </c>
      <c r="E33" s="87"/>
      <c r="F33" s="87"/>
      <c r="G33" s="87"/>
      <c r="H33" s="87"/>
      <c r="I33" s="87"/>
      <c r="J33" s="87"/>
      <c r="K33" s="87"/>
      <c r="L33" s="87"/>
      <c r="M33" s="233">
        <f>M26-ABS(M31)</f>
        <v>36565</v>
      </c>
      <c r="N33" s="157"/>
      <c r="O33" s="157"/>
      <c r="P33" s="157"/>
      <c r="Q33" s="87"/>
      <c r="R33" s="87"/>
      <c r="S33" s="87"/>
      <c r="T33" s="87"/>
      <c r="U33" s="87"/>
      <c r="V33" s="87"/>
      <c r="W33" s="87"/>
      <c r="X33" s="88"/>
    </row>
    <row r="34" spans="2:24" s="8" customFormat="1" ht="6.75" customHeight="1">
      <c r="B34" s="86"/>
      <c r="C34" s="87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7"/>
      <c r="R34" s="87"/>
      <c r="S34" s="87"/>
      <c r="T34" s="87"/>
      <c r="U34" s="87"/>
      <c r="V34" s="87"/>
      <c r="W34" s="87"/>
      <c r="X34" s="88"/>
    </row>
    <row r="35" spans="2:24" s="8" customFormat="1" ht="14.25" customHeight="1">
      <c r="B35" s="86"/>
      <c r="C35" s="87"/>
      <c r="D35" s="14" t="s">
        <v>31</v>
      </c>
      <c r="E35" s="14" t="s">
        <v>32</v>
      </c>
      <c r="F35" s="15">
        <v>0.21</v>
      </c>
      <c r="G35" s="16" t="s">
        <v>33</v>
      </c>
      <c r="H35" s="225">
        <v>0</v>
      </c>
      <c r="I35" s="157"/>
      <c r="J35" s="157"/>
      <c r="K35" s="87"/>
      <c r="L35" s="87"/>
      <c r="M35" s="225">
        <v>0</v>
      </c>
      <c r="N35" s="157"/>
      <c r="O35" s="157"/>
      <c r="P35" s="157"/>
      <c r="Q35" s="87"/>
      <c r="R35" s="87"/>
      <c r="S35" s="87"/>
      <c r="T35" s="87"/>
      <c r="U35" s="87"/>
      <c r="V35" s="87"/>
      <c r="W35" s="87"/>
      <c r="X35" s="88"/>
    </row>
    <row r="36" spans="2:24" s="8" customFormat="1" ht="14.25" customHeight="1">
      <c r="B36" s="86"/>
      <c r="C36" s="87"/>
      <c r="D36" s="87"/>
      <c r="E36" s="14" t="s">
        <v>34</v>
      </c>
      <c r="F36" s="15">
        <v>0.15</v>
      </c>
      <c r="G36" s="16" t="s">
        <v>33</v>
      </c>
      <c r="H36" s="225">
        <f>ROUND((SUM(BL100:BL101)+SUM(BL118:BL197)),2)</f>
        <v>0</v>
      </c>
      <c r="I36" s="157"/>
      <c r="J36" s="157"/>
      <c r="K36" s="87"/>
      <c r="L36" s="87"/>
      <c r="M36" s="225">
        <f>ROUND(ROUND((SUM(BL100:BL101)+SUM(BL118:BL197)),2)*F36,2)</f>
        <v>0</v>
      </c>
      <c r="N36" s="157"/>
      <c r="O36" s="157"/>
      <c r="P36" s="157"/>
      <c r="Q36" s="87"/>
      <c r="R36" s="87"/>
      <c r="S36" s="87"/>
      <c r="T36" s="87"/>
      <c r="U36" s="87"/>
      <c r="V36" s="87"/>
      <c r="W36" s="87"/>
      <c r="X36" s="88"/>
    </row>
    <row r="37" spans="2:24" s="8" customFormat="1" ht="14.25" customHeight="1" hidden="1">
      <c r="B37" s="86"/>
      <c r="C37" s="87"/>
      <c r="D37" s="87"/>
      <c r="E37" s="14" t="s">
        <v>35</v>
      </c>
      <c r="F37" s="15">
        <v>0.21</v>
      </c>
      <c r="G37" s="16" t="s">
        <v>33</v>
      </c>
      <c r="H37" s="225">
        <f>ROUND((SUM(BM100:BM101)+SUM(BM118:BM197)),2)</f>
        <v>0</v>
      </c>
      <c r="I37" s="157"/>
      <c r="J37" s="157"/>
      <c r="K37" s="87"/>
      <c r="L37" s="87"/>
      <c r="M37" s="225">
        <v>0</v>
      </c>
      <c r="N37" s="157"/>
      <c r="O37" s="157"/>
      <c r="P37" s="157"/>
      <c r="Q37" s="87"/>
      <c r="R37" s="87"/>
      <c r="S37" s="87"/>
      <c r="T37" s="87"/>
      <c r="U37" s="87"/>
      <c r="V37" s="87"/>
      <c r="W37" s="87"/>
      <c r="X37" s="88"/>
    </row>
    <row r="38" spans="2:24" s="8" customFormat="1" ht="14.25" customHeight="1" hidden="1">
      <c r="B38" s="86"/>
      <c r="C38" s="87"/>
      <c r="D38" s="87"/>
      <c r="E38" s="14" t="s">
        <v>36</v>
      </c>
      <c r="F38" s="15">
        <v>0.15</v>
      </c>
      <c r="G38" s="16" t="s">
        <v>33</v>
      </c>
      <c r="H38" s="225">
        <f>ROUND((SUM(BN100:BN101)+SUM(BN118:BN197)),2)</f>
        <v>0</v>
      </c>
      <c r="I38" s="157"/>
      <c r="J38" s="157"/>
      <c r="K38" s="87"/>
      <c r="L38" s="87"/>
      <c r="M38" s="225">
        <v>0</v>
      </c>
      <c r="N38" s="157"/>
      <c r="O38" s="157"/>
      <c r="P38" s="157"/>
      <c r="Q38" s="87"/>
      <c r="R38" s="87"/>
      <c r="S38" s="87"/>
      <c r="T38" s="87"/>
      <c r="U38" s="87"/>
      <c r="V38" s="87"/>
      <c r="W38" s="87"/>
      <c r="X38" s="88"/>
    </row>
    <row r="39" spans="2:24" s="8" customFormat="1" ht="14.25" customHeight="1" hidden="1">
      <c r="B39" s="86"/>
      <c r="C39" s="87"/>
      <c r="D39" s="87"/>
      <c r="E39" s="14" t="s">
        <v>37</v>
      </c>
      <c r="F39" s="15">
        <v>0</v>
      </c>
      <c r="G39" s="16" t="s">
        <v>33</v>
      </c>
      <c r="H39" s="225">
        <f>ROUND((SUM(BO100:BO101)+SUM(BO118:BO197)),2)</f>
        <v>0</v>
      </c>
      <c r="I39" s="157"/>
      <c r="J39" s="157"/>
      <c r="K39" s="87"/>
      <c r="L39" s="87"/>
      <c r="M39" s="225">
        <v>0</v>
      </c>
      <c r="N39" s="157"/>
      <c r="O39" s="157"/>
      <c r="P39" s="157"/>
      <c r="Q39" s="87"/>
      <c r="R39" s="87"/>
      <c r="S39" s="87"/>
      <c r="T39" s="87"/>
      <c r="U39" s="87"/>
      <c r="V39" s="87"/>
      <c r="W39" s="87"/>
      <c r="X39" s="88"/>
    </row>
    <row r="40" spans="2:24" s="8" customFormat="1" ht="6.75" customHeight="1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8"/>
    </row>
    <row r="41" spans="2:24" s="8" customFormat="1" ht="24.75" customHeight="1">
      <c r="B41" s="86"/>
      <c r="C41" s="90"/>
      <c r="D41" s="17" t="s">
        <v>30</v>
      </c>
      <c r="E41" s="91"/>
      <c r="F41" s="91"/>
      <c r="G41" s="18" t="s">
        <v>38</v>
      </c>
      <c r="H41" s="19" t="s">
        <v>39</v>
      </c>
      <c r="I41" s="91"/>
      <c r="J41" s="91"/>
      <c r="K41" s="91"/>
      <c r="L41" s="229">
        <f>M33+M35</f>
        <v>36565</v>
      </c>
      <c r="M41" s="230"/>
      <c r="N41" s="230"/>
      <c r="O41" s="230"/>
      <c r="P41" s="231"/>
      <c r="Q41" s="90"/>
      <c r="R41" s="90"/>
      <c r="S41" s="90"/>
      <c r="T41" s="90"/>
      <c r="U41" s="90"/>
      <c r="V41" s="90"/>
      <c r="W41" s="90"/>
      <c r="X41" s="88"/>
    </row>
    <row r="42" spans="2:24" s="8" customFormat="1" ht="14.25" customHeight="1"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8"/>
    </row>
    <row r="43" spans="2:24" s="8" customFormat="1" ht="14.25" customHeight="1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8"/>
    </row>
    <row r="44" spans="2:24" ht="12">
      <c r="B44" s="82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3"/>
    </row>
    <row r="45" spans="2:24" ht="12">
      <c r="B45" s="82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3"/>
    </row>
    <row r="46" spans="2:24" ht="12">
      <c r="B46" s="82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3"/>
    </row>
    <row r="47" spans="2:24" s="8" customFormat="1" ht="14.25">
      <c r="B47" s="86"/>
      <c r="C47" s="87"/>
      <c r="D47" s="20" t="s">
        <v>40</v>
      </c>
      <c r="E47" s="89"/>
      <c r="F47" s="89"/>
      <c r="G47" s="89"/>
      <c r="H47" s="92"/>
      <c r="I47" s="87"/>
      <c r="J47" s="20" t="s">
        <v>41</v>
      </c>
      <c r="K47" s="89"/>
      <c r="L47" s="89"/>
      <c r="M47" s="89"/>
      <c r="N47" s="89"/>
      <c r="O47" s="89"/>
      <c r="P47" s="92"/>
      <c r="Q47" s="87"/>
      <c r="R47" s="87"/>
      <c r="S47" s="87"/>
      <c r="T47" s="87"/>
      <c r="U47" s="87"/>
      <c r="V47" s="87"/>
      <c r="W47" s="87"/>
      <c r="X47" s="88"/>
    </row>
    <row r="48" spans="2:24" ht="12">
      <c r="B48" s="82"/>
      <c r="C48" s="84"/>
      <c r="D48" s="93"/>
      <c r="E48" s="84"/>
      <c r="F48" s="84"/>
      <c r="G48" s="84"/>
      <c r="H48" s="94"/>
      <c r="I48" s="84"/>
      <c r="J48" s="93"/>
      <c r="K48" s="84"/>
      <c r="L48" s="84"/>
      <c r="M48" s="84"/>
      <c r="N48" s="84"/>
      <c r="O48" s="84"/>
      <c r="P48" s="94"/>
      <c r="Q48" s="84"/>
      <c r="R48" s="84"/>
      <c r="S48" s="84"/>
      <c r="T48" s="84"/>
      <c r="U48" s="84"/>
      <c r="V48" s="84"/>
      <c r="W48" s="84"/>
      <c r="X48" s="83"/>
    </row>
    <row r="49" spans="2:24" ht="12">
      <c r="B49" s="82"/>
      <c r="C49" s="84"/>
      <c r="D49" s="93"/>
      <c r="E49" s="84"/>
      <c r="F49" s="84"/>
      <c r="G49" s="84"/>
      <c r="H49" s="94"/>
      <c r="I49" s="84"/>
      <c r="J49" s="93"/>
      <c r="K49" s="84"/>
      <c r="L49" s="84"/>
      <c r="M49" s="84"/>
      <c r="N49" s="84"/>
      <c r="O49" s="84"/>
      <c r="P49" s="94"/>
      <c r="Q49" s="84"/>
      <c r="R49" s="84"/>
      <c r="S49" s="84"/>
      <c r="T49" s="84"/>
      <c r="U49" s="84"/>
      <c r="V49" s="84"/>
      <c r="W49" s="84"/>
      <c r="X49" s="83"/>
    </row>
    <row r="50" spans="2:24" ht="12">
      <c r="B50" s="82"/>
      <c r="C50" s="84"/>
      <c r="D50" s="93"/>
      <c r="E50" s="84"/>
      <c r="F50" s="84"/>
      <c r="G50" s="84"/>
      <c r="H50" s="94"/>
      <c r="I50" s="84"/>
      <c r="J50" s="93"/>
      <c r="K50" s="84"/>
      <c r="L50" s="84"/>
      <c r="M50" s="84"/>
      <c r="N50" s="84"/>
      <c r="O50" s="84"/>
      <c r="P50" s="94"/>
      <c r="Q50" s="84"/>
      <c r="R50" s="84"/>
      <c r="S50" s="84"/>
      <c r="T50" s="84"/>
      <c r="U50" s="84"/>
      <c r="V50" s="84"/>
      <c r="W50" s="84"/>
      <c r="X50" s="83"/>
    </row>
    <row r="51" spans="2:24" ht="12">
      <c r="B51" s="82"/>
      <c r="C51" s="84"/>
      <c r="D51" s="93"/>
      <c r="E51" s="84"/>
      <c r="F51" s="84"/>
      <c r="G51" s="84"/>
      <c r="H51" s="94"/>
      <c r="I51" s="84"/>
      <c r="J51" s="93"/>
      <c r="K51" s="84"/>
      <c r="L51" s="84"/>
      <c r="M51" s="84"/>
      <c r="N51" s="84"/>
      <c r="O51" s="84"/>
      <c r="P51" s="94"/>
      <c r="Q51" s="84"/>
      <c r="R51" s="84"/>
      <c r="S51" s="84"/>
      <c r="T51" s="84"/>
      <c r="U51" s="84"/>
      <c r="V51" s="84"/>
      <c r="W51" s="84"/>
      <c r="X51" s="83"/>
    </row>
    <row r="52" spans="2:24" ht="12">
      <c r="B52" s="82"/>
      <c r="C52" s="84"/>
      <c r="D52" s="93"/>
      <c r="E52" s="84"/>
      <c r="F52" s="84"/>
      <c r="G52" s="84"/>
      <c r="H52" s="94"/>
      <c r="I52" s="84"/>
      <c r="J52" s="93"/>
      <c r="K52" s="84"/>
      <c r="L52" s="84"/>
      <c r="M52" s="84"/>
      <c r="N52" s="84"/>
      <c r="O52" s="84"/>
      <c r="P52" s="94"/>
      <c r="Q52" s="84"/>
      <c r="R52" s="84"/>
      <c r="S52" s="84"/>
      <c r="T52" s="84"/>
      <c r="U52" s="84"/>
      <c r="V52" s="84"/>
      <c r="W52" s="84"/>
      <c r="X52" s="83"/>
    </row>
    <row r="53" spans="2:24" ht="12">
      <c r="B53" s="82"/>
      <c r="C53" s="84"/>
      <c r="D53" s="93"/>
      <c r="E53" s="84"/>
      <c r="F53" s="84"/>
      <c r="G53" s="84"/>
      <c r="H53" s="94"/>
      <c r="I53" s="84"/>
      <c r="J53" s="93"/>
      <c r="K53" s="84"/>
      <c r="L53" s="84"/>
      <c r="M53" s="84"/>
      <c r="N53" s="84"/>
      <c r="O53" s="84"/>
      <c r="P53" s="94"/>
      <c r="Q53" s="84"/>
      <c r="R53" s="84"/>
      <c r="S53" s="84"/>
      <c r="T53" s="84"/>
      <c r="U53" s="84"/>
      <c r="V53" s="84"/>
      <c r="W53" s="84"/>
      <c r="X53" s="83"/>
    </row>
    <row r="54" spans="2:24" ht="12">
      <c r="B54" s="82"/>
      <c r="C54" s="84"/>
      <c r="D54" s="93"/>
      <c r="E54" s="84"/>
      <c r="F54" s="84"/>
      <c r="G54" s="84"/>
      <c r="H54" s="94"/>
      <c r="I54" s="84"/>
      <c r="J54" s="93"/>
      <c r="K54" s="84"/>
      <c r="L54" s="84"/>
      <c r="M54" s="84"/>
      <c r="N54" s="84"/>
      <c r="O54" s="84"/>
      <c r="P54" s="94"/>
      <c r="Q54" s="84"/>
      <c r="R54" s="84"/>
      <c r="S54" s="84"/>
      <c r="T54" s="84"/>
      <c r="U54" s="84"/>
      <c r="V54" s="84"/>
      <c r="W54" s="84"/>
      <c r="X54" s="83"/>
    </row>
    <row r="55" spans="2:24" ht="12">
      <c r="B55" s="82"/>
      <c r="C55" s="84"/>
      <c r="D55" s="93"/>
      <c r="E55" s="84"/>
      <c r="F55" s="84"/>
      <c r="G55" s="84"/>
      <c r="H55" s="94"/>
      <c r="I55" s="84"/>
      <c r="J55" s="93"/>
      <c r="K55" s="84"/>
      <c r="L55" s="84"/>
      <c r="M55" s="84"/>
      <c r="N55" s="84"/>
      <c r="O55" s="84"/>
      <c r="P55" s="94"/>
      <c r="Q55" s="84"/>
      <c r="R55" s="84"/>
      <c r="S55" s="84"/>
      <c r="T55" s="84"/>
      <c r="U55" s="84"/>
      <c r="V55" s="84"/>
      <c r="W55" s="84"/>
      <c r="X55" s="83"/>
    </row>
    <row r="56" spans="2:24" s="8" customFormat="1" ht="14.25">
      <c r="B56" s="86"/>
      <c r="C56" s="87"/>
      <c r="D56" s="21" t="s">
        <v>42</v>
      </c>
      <c r="E56" s="95"/>
      <c r="F56" s="95"/>
      <c r="G56" s="22" t="s">
        <v>43</v>
      </c>
      <c r="H56" s="96"/>
      <c r="I56" s="87"/>
      <c r="J56" s="21" t="s">
        <v>42</v>
      </c>
      <c r="K56" s="95"/>
      <c r="L56" s="95"/>
      <c r="M56" s="95"/>
      <c r="N56" s="22" t="s">
        <v>43</v>
      </c>
      <c r="O56" s="95"/>
      <c r="P56" s="96"/>
      <c r="Q56" s="87"/>
      <c r="R56" s="87"/>
      <c r="S56" s="87"/>
      <c r="T56" s="87"/>
      <c r="U56" s="87"/>
      <c r="V56" s="87"/>
      <c r="W56" s="87"/>
      <c r="X56" s="88"/>
    </row>
    <row r="57" spans="2:24" ht="12">
      <c r="B57" s="82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3"/>
    </row>
    <row r="58" spans="2:24" s="8" customFormat="1" ht="14.25">
      <c r="B58" s="86"/>
      <c r="C58" s="87"/>
      <c r="D58" s="20" t="s">
        <v>44</v>
      </c>
      <c r="E58" s="89"/>
      <c r="F58" s="89"/>
      <c r="G58" s="89"/>
      <c r="H58" s="92"/>
      <c r="I58" s="87"/>
      <c r="J58" s="20" t="s">
        <v>45</v>
      </c>
      <c r="K58" s="89"/>
      <c r="L58" s="89"/>
      <c r="M58" s="89"/>
      <c r="N58" s="89"/>
      <c r="O58" s="89"/>
      <c r="P58" s="92"/>
      <c r="Q58" s="87"/>
      <c r="R58" s="87"/>
      <c r="S58" s="87"/>
      <c r="T58" s="87"/>
      <c r="U58" s="87"/>
      <c r="V58" s="87"/>
      <c r="W58" s="87"/>
      <c r="X58" s="88"/>
    </row>
    <row r="59" spans="2:24" ht="12">
      <c r="B59" s="82"/>
      <c r="C59" s="84"/>
      <c r="D59" s="93"/>
      <c r="E59" s="84"/>
      <c r="F59" s="84"/>
      <c r="G59" s="84"/>
      <c r="H59" s="94"/>
      <c r="I59" s="84"/>
      <c r="J59" s="93"/>
      <c r="K59" s="84"/>
      <c r="L59" s="84"/>
      <c r="M59" s="84"/>
      <c r="N59" s="84"/>
      <c r="O59" s="84"/>
      <c r="P59" s="94"/>
      <c r="Q59" s="84"/>
      <c r="R59" s="84"/>
      <c r="S59" s="84"/>
      <c r="T59" s="84"/>
      <c r="U59" s="84"/>
      <c r="V59" s="84"/>
      <c r="W59" s="84"/>
      <c r="X59" s="83"/>
    </row>
    <row r="60" spans="2:24" ht="12">
      <c r="B60" s="82"/>
      <c r="C60" s="84"/>
      <c r="D60" s="93"/>
      <c r="E60" s="84"/>
      <c r="F60" s="84"/>
      <c r="G60" s="84"/>
      <c r="H60" s="94"/>
      <c r="I60" s="84"/>
      <c r="J60" s="93"/>
      <c r="K60" s="84"/>
      <c r="L60" s="84"/>
      <c r="M60" s="84"/>
      <c r="N60" s="84"/>
      <c r="O60" s="84"/>
      <c r="P60" s="94"/>
      <c r="Q60" s="84"/>
      <c r="R60" s="84"/>
      <c r="S60" s="84"/>
      <c r="T60" s="84"/>
      <c r="U60" s="84"/>
      <c r="V60" s="84"/>
      <c r="W60" s="84"/>
      <c r="X60" s="83"/>
    </row>
    <row r="61" spans="2:24" ht="12">
      <c r="B61" s="82"/>
      <c r="C61" s="84"/>
      <c r="D61" s="93"/>
      <c r="E61" s="84"/>
      <c r="F61" s="84"/>
      <c r="G61" s="84"/>
      <c r="H61" s="94"/>
      <c r="I61" s="84"/>
      <c r="J61" s="93"/>
      <c r="K61" s="84"/>
      <c r="L61" s="84"/>
      <c r="M61" s="84"/>
      <c r="N61" s="84"/>
      <c r="O61" s="84"/>
      <c r="P61" s="94"/>
      <c r="Q61" s="84"/>
      <c r="R61" s="84"/>
      <c r="S61" s="84"/>
      <c r="T61" s="84"/>
      <c r="U61" s="84"/>
      <c r="V61" s="84"/>
      <c r="W61" s="84"/>
      <c r="X61" s="83"/>
    </row>
    <row r="62" spans="2:24" ht="12">
      <c r="B62" s="82"/>
      <c r="C62" s="84"/>
      <c r="D62" s="93"/>
      <c r="E62" s="84"/>
      <c r="F62" s="84"/>
      <c r="G62" s="84"/>
      <c r="H62" s="94"/>
      <c r="I62" s="84"/>
      <c r="J62" s="93"/>
      <c r="K62" s="84"/>
      <c r="L62" s="84"/>
      <c r="M62" s="84"/>
      <c r="N62" s="84"/>
      <c r="O62" s="84"/>
      <c r="P62" s="94"/>
      <c r="Q62" s="84"/>
      <c r="R62" s="84"/>
      <c r="S62" s="84"/>
      <c r="T62" s="84"/>
      <c r="U62" s="84"/>
      <c r="V62" s="84"/>
      <c r="W62" s="84"/>
      <c r="X62" s="83"/>
    </row>
    <row r="63" spans="2:24" ht="12">
      <c r="B63" s="82"/>
      <c r="C63" s="84"/>
      <c r="D63" s="93"/>
      <c r="E63" s="84"/>
      <c r="F63" s="84"/>
      <c r="G63" s="84"/>
      <c r="H63" s="94"/>
      <c r="I63" s="84"/>
      <c r="J63" s="93"/>
      <c r="K63" s="84"/>
      <c r="L63" s="84"/>
      <c r="M63" s="84"/>
      <c r="N63" s="84"/>
      <c r="O63" s="84"/>
      <c r="P63" s="94"/>
      <c r="Q63" s="84"/>
      <c r="R63" s="84"/>
      <c r="S63" s="84"/>
      <c r="T63" s="84"/>
      <c r="U63" s="84"/>
      <c r="V63" s="84"/>
      <c r="W63" s="84"/>
      <c r="X63" s="83"/>
    </row>
    <row r="64" spans="2:24" ht="12">
      <c r="B64" s="82"/>
      <c r="C64" s="84"/>
      <c r="D64" s="93"/>
      <c r="E64" s="84"/>
      <c r="F64" s="84"/>
      <c r="G64" s="84"/>
      <c r="H64" s="94"/>
      <c r="I64" s="84"/>
      <c r="J64" s="93"/>
      <c r="K64" s="84"/>
      <c r="L64" s="84"/>
      <c r="M64" s="84"/>
      <c r="N64" s="84"/>
      <c r="O64" s="84"/>
      <c r="P64" s="94"/>
      <c r="Q64" s="84"/>
      <c r="R64" s="84"/>
      <c r="S64" s="84"/>
      <c r="T64" s="84"/>
      <c r="U64" s="84"/>
      <c r="V64" s="84"/>
      <c r="W64" s="84"/>
      <c r="X64" s="83"/>
    </row>
    <row r="65" spans="2:24" ht="12">
      <c r="B65" s="82"/>
      <c r="C65" s="84"/>
      <c r="D65" s="93"/>
      <c r="E65" s="84"/>
      <c r="F65" s="84"/>
      <c r="G65" s="84"/>
      <c r="H65" s="94"/>
      <c r="I65" s="84"/>
      <c r="J65" s="93"/>
      <c r="K65" s="84"/>
      <c r="L65" s="84"/>
      <c r="M65" s="84"/>
      <c r="N65" s="84"/>
      <c r="O65" s="84"/>
      <c r="P65" s="94"/>
      <c r="Q65" s="84"/>
      <c r="R65" s="84"/>
      <c r="S65" s="84"/>
      <c r="T65" s="84"/>
      <c r="U65" s="84"/>
      <c r="V65" s="84"/>
      <c r="W65" s="84"/>
      <c r="X65" s="83"/>
    </row>
    <row r="66" spans="2:24" ht="12">
      <c r="B66" s="82"/>
      <c r="C66" s="84"/>
      <c r="D66" s="93"/>
      <c r="E66" s="84"/>
      <c r="F66" s="84"/>
      <c r="G66" s="84"/>
      <c r="H66" s="94"/>
      <c r="I66" s="84"/>
      <c r="J66" s="93"/>
      <c r="K66" s="84"/>
      <c r="L66" s="84"/>
      <c r="M66" s="84"/>
      <c r="N66" s="84"/>
      <c r="O66" s="84"/>
      <c r="P66" s="94"/>
      <c r="Q66" s="84"/>
      <c r="R66" s="84"/>
      <c r="S66" s="84"/>
      <c r="T66" s="84"/>
      <c r="U66" s="84"/>
      <c r="V66" s="84"/>
      <c r="W66" s="84"/>
      <c r="X66" s="83"/>
    </row>
    <row r="67" spans="2:24" s="8" customFormat="1" ht="14.25">
      <c r="B67" s="86"/>
      <c r="C67" s="87"/>
      <c r="D67" s="21" t="s">
        <v>42</v>
      </c>
      <c r="E67" s="95"/>
      <c r="F67" s="95"/>
      <c r="G67" s="22" t="s">
        <v>43</v>
      </c>
      <c r="H67" s="96"/>
      <c r="I67" s="87"/>
      <c r="J67" s="21" t="s">
        <v>42</v>
      </c>
      <c r="K67" s="95"/>
      <c r="L67" s="95"/>
      <c r="M67" s="95"/>
      <c r="N67" s="22" t="s">
        <v>43</v>
      </c>
      <c r="O67" s="95"/>
      <c r="P67" s="96"/>
      <c r="Q67" s="87"/>
      <c r="R67" s="87"/>
      <c r="S67" s="87"/>
      <c r="T67" s="87"/>
      <c r="U67" s="87"/>
      <c r="V67" s="87"/>
      <c r="W67" s="87"/>
      <c r="X67" s="88"/>
    </row>
    <row r="68" spans="2:24" s="8" customFormat="1" ht="14.25" customHeight="1"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9"/>
    </row>
    <row r="72" spans="2:24" s="8" customFormat="1" ht="6.75" customHeight="1"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2"/>
    </row>
    <row r="73" spans="2:24" s="8" customFormat="1" ht="36.75" customHeight="1">
      <c r="B73" s="86"/>
      <c r="C73" s="221" t="s">
        <v>46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87"/>
      <c r="S73" s="87"/>
      <c r="T73" s="87"/>
      <c r="U73" s="87"/>
      <c r="V73" s="87"/>
      <c r="W73" s="87"/>
      <c r="X73" s="88"/>
    </row>
    <row r="74" spans="2:24" s="8" customFormat="1" ht="15.75" customHeight="1">
      <c r="B74" s="86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8"/>
    </row>
    <row r="75" spans="2:24" s="8" customFormat="1" ht="46.5" customHeight="1">
      <c r="B75" s="86"/>
      <c r="C75" s="23" t="s">
        <v>13</v>
      </c>
      <c r="D75" s="87"/>
      <c r="E75" s="87"/>
      <c r="F75" s="222" t="str">
        <f>F6</f>
        <v>Základní škola Dolní Podluží  čp.364 - 1PP                                            Rek. elektroinstalace MN ( slaboproud )              PD P-317013         </v>
      </c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87"/>
      <c r="R75" s="87"/>
      <c r="S75" s="87"/>
      <c r="T75" s="87"/>
      <c r="U75" s="87"/>
      <c r="V75" s="87"/>
      <c r="W75" s="87"/>
      <c r="X75" s="88"/>
    </row>
    <row r="76" spans="2:24" s="8" customFormat="1" ht="6.75" customHeight="1">
      <c r="B76" s="86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8"/>
    </row>
    <row r="77" spans="2:24" s="8" customFormat="1" ht="18" customHeight="1">
      <c r="B77" s="86"/>
      <c r="C77" s="10" t="s">
        <v>18</v>
      </c>
      <c r="D77" s="87"/>
      <c r="E77" s="87"/>
      <c r="F77" s="75" t="str">
        <f>F8</f>
        <v> </v>
      </c>
      <c r="G77" s="87"/>
      <c r="H77" s="87"/>
      <c r="I77" s="87"/>
      <c r="J77" s="87"/>
      <c r="K77" s="10" t="s">
        <v>20</v>
      </c>
      <c r="L77" s="87"/>
      <c r="M77" s="223">
        <f>IF(O8="","",O8)</f>
        <v>43926</v>
      </c>
      <c r="N77" s="157"/>
      <c r="O77" s="157"/>
      <c r="P77" s="157"/>
      <c r="Q77" s="87"/>
      <c r="R77" s="87"/>
      <c r="S77" s="87"/>
      <c r="T77" s="87"/>
      <c r="U77" s="87"/>
      <c r="V77" s="87"/>
      <c r="W77" s="87"/>
      <c r="X77" s="88"/>
    </row>
    <row r="78" spans="2:53" s="8" customFormat="1" ht="6.75" customHeight="1"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</row>
    <row r="79" spans="2:53" s="8" customFormat="1" ht="12.75">
      <c r="B79" s="86"/>
      <c r="C79" s="10" t="s">
        <v>21</v>
      </c>
      <c r="D79" s="87"/>
      <c r="E79" s="87"/>
      <c r="F79" s="75"/>
      <c r="G79" s="87"/>
      <c r="H79" s="87"/>
      <c r="I79" s="87"/>
      <c r="J79" s="87"/>
      <c r="K79" s="10" t="s">
        <v>25</v>
      </c>
      <c r="L79" s="87"/>
      <c r="M79" s="215"/>
      <c r="N79" s="157"/>
      <c r="O79" s="157"/>
      <c r="P79" s="157"/>
      <c r="Q79" s="157"/>
      <c r="R79" s="87"/>
      <c r="S79" s="87"/>
      <c r="T79" s="87"/>
      <c r="U79" s="87"/>
      <c r="V79" s="87"/>
      <c r="W79" s="87"/>
      <c r="X79" s="88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</row>
    <row r="80" spans="2:53" s="8" customFormat="1" ht="14.25" customHeight="1">
      <c r="B80" s="86"/>
      <c r="C80" s="10" t="s">
        <v>24</v>
      </c>
      <c r="D80" s="87"/>
      <c r="E80" s="87"/>
      <c r="F80" s="75">
        <f>IF(E14="","",E14)</f>
      </c>
      <c r="G80" s="87"/>
      <c r="H80" s="87"/>
      <c r="I80" s="87"/>
      <c r="J80" s="87"/>
      <c r="K80" s="10" t="s">
        <v>26</v>
      </c>
      <c r="L80" s="87"/>
      <c r="M80" s="215"/>
      <c r="N80" s="157"/>
      <c r="O80" s="157"/>
      <c r="P80" s="157"/>
      <c r="Q80" s="157"/>
      <c r="R80" s="87"/>
      <c r="S80" s="87"/>
      <c r="T80" s="87"/>
      <c r="U80" s="87"/>
      <c r="V80" s="87"/>
      <c r="W80" s="87"/>
      <c r="X80" s="88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</row>
    <row r="81" spans="2:53" s="8" customFormat="1" ht="9.75" customHeight="1">
      <c r="B81" s="86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</row>
    <row r="82" spans="2:53" s="8" customFormat="1" ht="29.25" customHeight="1">
      <c r="B82" s="86"/>
      <c r="C82" s="224" t="s">
        <v>47</v>
      </c>
      <c r="D82" s="220"/>
      <c r="E82" s="220"/>
      <c r="F82" s="220"/>
      <c r="G82" s="220"/>
      <c r="H82" s="90"/>
      <c r="I82" s="90"/>
      <c r="J82" s="90"/>
      <c r="K82" s="90"/>
      <c r="L82" s="90"/>
      <c r="M82" s="90"/>
      <c r="N82" s="224" t="s">
        <v>48</v>
      </c>
      <c r="O82" s="157"/>
      <c r="P82" s="157"/>
      <c r="Q82" s="157"/>
      <c r="R82" s="152" t="s">
        <v>235</v>
      </c>
      <c r="S82" s="153"/>
      <c r="T82" s="153"/>
      <c r="U82" s="153"/>
      <c r="V82" s="153"/>
      <c r="W82" s="154"/>
      <c r="X82" s="88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</row>
    <row r="83" spans="2:53" s="8" customFormat="1" ht="9.75" customHeight="1">
      <c r="B83" s="86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</row>
    <row r="84" spans="2:53" s="8" customFormat="1" ht="29.25" customHeight="1">
      <c r="B84" s="86"/>
      <c r="C84" s="24" t="s">
        <v>49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218">
        <f>N118</f>
        <v>177613.4</v>
      </c>
      <c r="O84" s="157"/>
      <c r="P84" s="157"/>
      <c r="Q84" s="157"/>
      <c r="R84" s="128"/>
      <c r="S84" s="128"/>
      <c r="T84" s="128"/>
      <c r="U84" s="128"/>
      <c r="V84" s="128"/>
      <c r="W84" s="150">
        <f>V118</f>
        <v>36565</v>
      </c>
      <c r="X84" s="88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78" t="s">
        <v>50</v>
      </c>
    </row>
    <row r="85" spans="2:53" s="8" customFormat="1" ht="29.25" customHeight="1">
      <c r="B85" s="86"/>
      <c r="C85" s="24"/>
      <c r="D85" s="25" t="s">
        <v>51</v>
      </c>
      <c r="E85" s="72"/>
      <c r="F85" s="72"/>
      <c r="G85" s="72"/>
      <c r="H85" s="72"/>
      <c r="I85" s="72"/>
      <c r="J85" s="72"/>
      <c r="K85" s="72"/>
      <c r="L85" s="72"/>
      <c r="M85" s="72"/>
      <c r="N85" s="190">
        <f>N120</f>
        <v>18475.5</v>
      </c>
      <c r="O85" s="191"/>
      <c r="P85" s="191"/>
      <c r="Q85" s="191"/>
      <c r="R85" s="159">
        <f>S119</f>
        <v>0</v>
      </c>
      <c r="S85" s="159"/>
      <c r="T85" s="160">
        <f>U119</f>
        <v>-18475.5</v>
      </c>
      <c r="U85" s="160"/>
      <c r="V85" s="173">
        <f>W119</f>
        <v>0</v>
      </c>
      <c r="W85" s="173"/>
      <c r="X85" s="88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78"/>
    </row>
    <row r="86" spans="2:24" s="28" customFormat="1" ht="24.75" customHeight="1">
      <c r="B86" s="26"/>
      <c r="C86" s="72"/>
      <c r="D86" s="25" t="s">
        <v>52</v>
      </c>
      <c r="E86" s="72"/>
      <c r="F86" s="72"/>
      <c r="G86" s="72"/>
      <c r="H86" s="72"/>
      <c r="I86" s="72"/>
      <c r="J86" s="72"/>
      <c r="K86" s="72"/>
      <c r="L86" s="72"/>
      <c r="M86" s="72"/>
      <c r="N86" s="190">
        <f>N87+N88+N89+N90+N91+N92+N93+N94</f>
        <v>69037.9</v>
      </c>
      <c r="O86" s="191"/>
      <c r="P86" s="191"/>
      <c r="Q86" s="191"/>
      <c r="R86" s="159">
        <f>S127</f>
        <v>0</v>
      </c>
      <c r="S86" s="174"/>
      <c r="T86" s="160">
        <f>U127</f>
        <v>-55372.9</v>
      </c>
      <c r="U86" s="161"/>
      <c r="V86" s="72"/>
      <c r="W86" s="120">
        <f>W127</f>
        <v>13665</v>
      </c>
      <c r="X86" s="27"/>
    </row>
    <row r="87" spans="2:24" s="32" customFormat="1" ht="19.5" customHeight="1">
      <c r="B87" s="29"/>
      <c r="C87" s="73"/>
      <c r="D87" s="30" t="s">
        <v>53</v>
      </c>
      <c r="E87" s="73"/>
      <c r="F87" s="73"/>
      <c r="G87" s="73"/>
      <c r="H87" s="73"/>
      <c r="I87" s="73"/>
      <c r="J87" s="73"/>
      <c r="K87" s="73"/>
      <c r="L87" s="73"/>
      <c r="M87" s="73"/>
      <c r="N87" s="192">
        <f>N128</f>
        <v>5160</v>
      </c>
      <c r="O87" s="193"/>
      <c r="P87" s="193"/>
      <c r="Q87" s="193"/>
      <c r="S87" s="131">
        <f>S128</f>
        <v>0</v>
      </c>
      <c r="T87" s="145"/>
      <c r="U87" s="130">
        <f>U128</f>
        <v>0</v>
      </c>
      <c r="V87" s="73"/>
      <c r="W87" s="121">
        <f>W128</f>
        <v>5160</v>
      </c>
      <c r="X87" s="31"/>
    </row>
    <row r="88" spans="2:24" s="32" customFormat="1" ht="19.5" customHeight="1">
      <c r="B88" s="29"/>
      <c r="C88" s="73"/>
      <c r="D88" s="30" t="s">
        <v>54</v>
      </c>
      <c r="E88" s="73"/>
      <c r="F88" s="73"/>
      <c r="G88" s="73"/>
      <c r="H88" s="73"/>
      <c r="I88" s="73"/>
      <c r="J88" s="73"/>
      <c r="K88" s="73"/>
      <c r="L88" s="73"/>
      <c r="M88" s="73"/>
      <c r="N88" s="192">
        <f>N130</f>
        <v>1860</v>
      </c>
      <c r="O88" s="193"/>
      <c r="P88" s="193"/>
      <c r="Q88" s="193"/>
      <c r="R88" s="143"/>
      <c r="S88" s="131">
        <f>S130</f>
        <v>0</v>
      </c>
      <c r="T88" s="145"/>
      <c r="U88" s="130">
        <f>U130</f>
        <v>-860</v>
      </c>
      <c r="V88" s="73"/>
      <c r="W88" s="121">
        <f>W130</f>
        <v>1000</v>
      </c>
      <c r="X88" s="31"/>
    </row>
    <row r="89" spans="2:24" s="32" customFormat="1" ht="19.5" customHeight="1">
      <c r="B89" s="29"/>
      <c r="C89" s="73"/>
      <c r="D89" s="30" t="s">
        <v>55</v>
      </c>
      <c r="E89" s="73"/>
      <c r="F89" s="73"/>
      <c r="G89" s="73"/>
      <c r="H89" s="73"/>
      <c r="I89" s="73"/>
      <c r="J89" s="73"/>
      <c r="K89" s="73"/>
      <c r="L89" s="73"/>
      <c r="M89" s="73"/>
      <c r="N89" s="192">
        <f>N134</f>
        <v>15006.900000000001</v>
      </c>
      <c r="O89" s="193"/>
      <c r="P89" s="193"/>
      <c r="Q89" s="193"/>
      <c r="R89" s="143"/>
      <c r="S89" s="131">
        <f>S134</f>
        <v>0</v>
      </c>
      <c r="T89" s="145"/>
      <c r="U89" s="130">
        <f>U134</f>
        <v>-15006.900000000001</v>
      </c>
      <c r="V89" s="73"/>
      <c r="W89" s="121">
        <f>W134</f>
        <v>0</v>
      </c>
      <c r="X89" s="31"/>
    </row>
    <row r="90" spans="2:24" s="32" customFormat="1" ht="19.5" customHeight="1">
      <c r="B90" s="29"/>
      <c r="C90" s="73"/>
      <c r="D90" s="30" t="s">
        <v>56</v>
      </c>
      <c r="E90" s="73"/>
      <c r="F90" s="73"/>
      <c r="G90" s="73"/>
      <c r="H90" s="73"/>
      <c r="I90" s="73"/>
      <c r="J90" s="73"/>
      <c r="K90" s="73"/>
      <c r="L90" s="73"/>
      <c r="M90" s="73"/>
      <c r="N90" s="192">
        <f>N147</f>
        <v>15197</v>
      </c>
      <c r="O90" s="193"/>
      <c r="P90" s="193"/>
      <c r="Q90" s="193"/>
      <c r="R90" s="143"/>
      <c r="S90" s="131">
        <f>S147</f>
        <v>0</v>
      </c>
      <c r="T90" s="145"/>
      <c r="U90" s="130">
        <f>U147</f>
        <v>-14607</v>
      </c>
      <c r="V90" s="73"/>
      <c r="W90" s="121">
        <f>W147</f>
        <v>590</v>
      </c>
      <c r="X90" s="31"/>
    </row>
    <row r="91" spans="2:24" s="32" customFormat="1" ht="19.5" customHeight="1">
      <c r="B91" s="29"/>
      <c r="C91" s="73"/>
      <c r="D91" s="30" t="s">
        <v>57</v>
      </c>
      <c r="E91" s="30"/>
      <c r="F91" s="73"/>
      <c r="G91" s="73"/>
      <c r="H91" s="73"/>
      <c r="I91" s="73"/>
      <c r="J91" s="73"/>
      <c r="K91" s="73"/>
      <c r="L91" s="73"/>
      <c r="M91" s="73"/>
      <c r="N91" s="192">
        <f>N157</f>
        <v>3600</v>
      </c>
      <c r="O91" s="193"/>
      <c r="P91" s="193"/>
      <c r="Q91" s="193"/>
      <c r="R91" s="143"/>
      <c r="S91" s="131">
        <f>S157</f>
        <v>0</v>
      </c>
      <c r="T91" s="145"/>
      <c r="U91" s="130">
        <f>U157</f>
        <v>-3600</v>
      </c>
      <c r="V91" s="73"/>
      <c r="W91" s="121">
        <f>W157</f>
        <v>0</v>
      </c>
      <c r="X91" s="31"/>
    </row>
    <row r="92" spans="2:24" s="32" customFormat="1" ht="19.5" customHeight="1">
      <c r="B92" s="29"/>
      <c r="C92" s="73"/>
      <c r="D92" s="30" t="s">
        <v>58</v>
      </c>
      <c r="E92" s="73"/>
      <c r="F92" s="73"/>
      <c r="G92" s="73"/>
      <c r="H92" s="73"/>
      <c r="I92" s="73"/>
      <c r="J92" s="73"/>
      <c r="K92" s="73"/>
      <c r="L92" s="73"/>
      <c r="M92" s="73"/>
      <c r="N92" s="192">
        <f>N161</f>
        <v>28214</v>
      </c>
      <c r="O92" s="193"/>
      <c r="P92" s="193"/>
      <c r="Q92" s="193"/>
      <c r="R92" s="143"/>
      <c r="S92" s="131">
        <f>S161</f>
        <v>0</v>
      </c>
      <c r="T92" s="145"/>
      <c r="U92" s="130">
        <f>U161</f>
        <v>-21299</v>
      </c>
      <c r="V92" s="73"/>
      <c r="W92" s="121">
        <f>W161</f>
        <v>6915</v>
      </c>
      <c r="X92" s="31"/>
    </row>
    <row r="93" spans="2:24" s="32" customFormat="1" ht="19.5" customHeight="1">
      <c r="B93" s="29"/>
      <c r="C93" s="73"/>
      <c r="D93" s="30" t="s">
        <v>59</v>
      </c>
      <c r="E93" s="73"/>
      <c r="F93" s="73"/>
      <c r="G93" s="73"/>
      <c r="H93" s="73"/>
      <c r="I93" s="73"/>
      <c r="J93" s="73"/>
      <c r="K93" s="73"/>
      <c r="L93" s="73"/>
      <c r="M93" s="73"/>
      <c r="N93" s="192">
        <f>N186</f>
        <v>0</v>
      </c>
      <c r="O93" s="193"/>
      <c r="P93" s="193"/>
      <c r="Q93" s="193"/>
      <c r="R93" s="143"/>
      <c r="S93" s="131">
        <f>S186</f>
        <v>0</v>
      </c>
      <c r="T93" s="145"/>
      <c r="U93" s="130">
        <f>U186</f>
        <v>0</v>
      </c>
      <c r="V93" s="73"/>
      <c r="W93" s="121">
        <f>W186</f>
        <v>0</v>
      </c>
      <c r="X93" s="31"/>
    </row>
    <row r="94" spans="2:24" s="32" customFormat="1" ht="19.5" customHeight="1">
      <c r="B94" s="29"/>
      <c r="C94" s="73"/>
      <c r="D94" s="30" t="s">
        <v>60</v>
      </c>
      <c r="E94" s="73"/>
      <c r="F94" s="73"/>
      <c r="G94" s="73"/>
      <c r="H94" s="73"/>
      <c r="I94" s="73"/>
      <c r="J94" s="73"/>
      <c r="K94" s="73"/>
      <c r="L94" s="73"/>
      <c r="M94" s="73"/>
      <c r="N94" s="192">
        <f>N187</f>
        <v>0</v>
      </c>
      <c r="O94" s="193"/>
      <c r="P94" s="193"/>
      <c r="Q94" s="193"/>
      <c r="R94" s="143"/>
      <c r="S94" s="131">
        <f>S187</f>
        <v>0</v>
      </c>
      <c r="T94" s="145"/>
      <c r="U94" s="130">
        <f>U187</f>
        <v>0</v>
      </c>
      <c r="V94" s="73"/>
      <c r="W94" s="121">
        <f>W187</f>
        <v>0</v>
      </c>
      <c r="X94" s="31"/>
    </row>
    <row r="95" spans="2:24" s="28" customFormat="1" ht="24.75" customHeight="1">
      <c r="B95" s="26"/>
      <c r="C95" s="72"/>
      <c r="D95" s="25" t="s">
        <v>61</v>
      </c>
      <c r="E95" s="72"/>
      <c r="F95" s="72"/>
      <c r="G95" s="72"/>
      <c r="H95" s="72"/>
      <c r="I95" s="72"/>
      <c r="J95" s="72"/>
      <c r="K95" s="72"/>
      <c r="L95" s="72"/>
      <c r="M95" s="72"/>
      <c r="N95" s="190">
        <f>N188</f>
        <v>90100</v>
      </c>
      <c r="O95" s="191"/>
      <c r="P95" s="191"/>
      <c r="Q95" s="191"/>
      <c r="R95" s="159">
        <f>S188</f>
        <v>0</v>
      </c>
      <c r="S95" s="159"/>
      <c r="T95" s="160">
        <f>U188</f>
        <v>-67200</v>
      </c>
      <c r="U95" s="161"/>
      <c r="V95" s="72"/>
      <c r="W95" s="120">
        <f>W188</f>
        <v>22900</v>
      </c>
      <c r="X95" s="27"/>
    </row>
    <row r="96" spans="2:24" s="32" customFormat="1" ht="19.5" customHeight="1">
      <c r="B96" s="29"/>
      <c r="C96" s="73"/>
      <c r="D96" s="30" t="s">
        <v>62</v>
      </c>
      <c r="E96" s="73"/>
      <c r="F96" s="73"/>
      <c r="G96" s="73"/>
      <c r="H96" s="73"/>
      <c r="I96" s="73"/>
      <c r="J96" s="73"/>
      <c r="K96" s="73"/>
      <c r="L96" s="73"/>
      <c r="M96" s="73"/>
      <c r="N96" s="192">
        <f>N189</f>
        <v>2400</v>
      </c>
      <c r="O96" s="193"/>
      <c r="P96" s="193"/>
      <c r="Q96" s="193"/>
      <c r="R96" s="143"/>
      <c r="S96" s="131">
        <f>S189</f>
        <v>0</v>
      </c>
      <c r="U96" s="130">
        <f>U189</f>
        <v>-2400</v>
      </c>
      <c r="V96" s="73"/>
      <c r="W96" s="121">
        <f>W189</f>
        <v>0</v>
      </c>
      <c r="X96" s="31"/>
    </row>
    <row r="97" spans="2:24" s="32" customFormat="1" ht="19.5" customHeight="1">
      <c r="B97" s="29"/>
      <c r="C97" s="73"/>
      <c r="D97" s="30" t="s">
        <v>63</v>
      </c>
      <c r="E97" s="73"/>
      <c r="F97" s="73"/>
      <c r="G97" s="73"/>
      <c r="H97" s="73"/>
      <c r="I97" s="73"/>
      <c r="J97" s="73"/>
      <c r="K97" s="73"/>
      <c r="L97" s="73"/>
      <c r="M97" s="73"/>
      <c r="N97" s="192">
        <f>N191</f>
        <v>17440</v>
      </c>
      <c r="O97" s="193"/>
      <c r="P97" s="193"/>
      <c r="Q97" s="193"/>
      <c r="R97" s="143"/>
      <c r="S97" s="131">
        <f>S191</f>
        <v>0</v>
      </c>
      <c r="U97" s="130">
        <f>U191</f>
        <v>0</v>
      </c>
      <c r="V97" s="73"/>
      <c r="W97" s="121">
        <f>W191</f>
        <v>17440</v>
      </c>
      <c r="X97" s="31"/>
    </row>
    <row r="98" spans="2:24" s="32" customFormat="1" ht="19.5" customHeight="1">
      <c r="B98" s="29"/>
      <c r="C98" s="73"/>
      <c r="D98" s="30" t="s">
        <v>64</v>
      </c>
      <c r="E98" s="73"/>
      <c r="F98" s="73"/>
      <c r="G98" s="73"/>
      <c r="H98" s="73"/>
      <c r="I98" s="73"/>
      <c r="J98" s="73"/>
      <c r="K98" s="73"/>
      <c r="L98" s="73"/>
      <c r="M98" s="73"/>
      <c r="N98" s="192">
        <f>N193</f>
        <v>70260</v>
      </c>
      <c r="O98" s="193"/>
      <c r="P98" s="193"/>
      <c r="Q98" s="193"/>
      <c r="R98" s="143"/>
      <c r="S98" s="131">
        <f>S193</f>
        <v>0</v>
      </c>
      <c r="U98" s="130">
        <f>U193</f>
        <v>-64800</v>
      </c>
      <c r="V98" s="73"/>
      <c r="W98" s="121">
        <f>W193</f>
        <v>5460</v>
      </c>
      <c r="X98" s="31"/>
    </row>
    <row r="99" spans="2:27" s="8" customFormat="1" ht="21.75" customHeight="1">
      <c r="B99" s="86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44"/>
      <c r="S99" s="144"/>
      <c r="T99" s="146"/>
      <c r="U99" s="146"/>
      <c r="V99" s="87"/>
      <c r="W99" s="87"/>
      <c r="X99" s="88"/>
      <c r="Y99" s="85"/>
      <c r="Z99" s="85"/>
      <c r="AA99" s="85"/>
    </row>
    <row r="100" spans="2:27" s="8" customFormat="1" ht="29.25" customHeight="1">
      <c r="B100" s="86"/>
      <c r="C100" s="24" t="s">
        <v>65</v>
      </c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218">
        <v>0</v>
      </c>
      <c r="O100" s="157"/>
      <c r="P100" s="157"/>
      <c r="Q100" s="157"/>
      <c r="R100" s="144"/>
      <c r="S100" s="147">
        <v>0</v>
      </c>
      <c r="T100" s="146"/>
      <c r="U100" s="148">
        <v>0</v>
      </c>
      <c r="V100" s="87"/>
      <c r="W100" s="87"/>
      <c r="X100" s="88"/>
      <c r="Y100" s="85"/>
      <c r="Z100" s="103"/>
      <c r="AA100" s="33" t="s">
        <v>31</v>
      </c>
    </row>
    <row r="101" spans="2:27" s="8" customFormat="1" ht="18" customHeight="1">
      <c r="B101" s="86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85"/>
      <c r="Z101" s="85"/>
      <c r="AA101" s="85"/>
    </row>
    <row r="102" spans="2:27" s="8" customFormat="1" ht="29.25" customHeight="1">
      <c r="B102" s="86"/>
      <c r="C102" s="34" t="s">
        <v>66</v>
      </c>
      <c r="D102" s="90"/>
      <c r="E102" s="90"/>
      <c r="F102" s="90"/>
      <c r="G102" s="90"/>
      <c r="H102" s="90"/>
      <c r="I102" s="90"/>
      <c r="J102" s="90"/>
      <c r="K102" s="90"/>
      <c r="L102" s="219">
        <f>N95+N86+N85</f>
        <v>177613.4</v>
      </c>
      <c r="M102" s="220"/>
      <c r="N102" s="220"/>
      <c r="O102" s="220"/>
      <c r="P102" s="220"/>
      <c r="Q102" s="220"/>
      <c r="R102" s="162">
        <f>S100+R95+R86+R85</f>
        <v>0</v>
      </c>
      <c r="S102" s="163"/>
      <c r="T102" s="234">
        <f>U100+T95+T86+T85</f>
        <v>-141048.4</v>
      </c>
      <c r="U102" s="234"/>
      <c r="V102" s="90"/>
      <c r="W102" s="149">
        <f>V85+W86+W95</f>
        <v>36565</v>
      </c>
      <c r="X102" s="34"/>
      <c r="Y102" s="85"/>
      <c r="Z102" s="85"/>
      <c r="AA102" s="85"/>
    </row>
    <row r="103" spans="2:27" s="8" customFormat="1" ht="6.75" customHeight="1">
      <c r="B103" s="97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9"/>
      <c r="Y103" s="85"/>
      <c r="Z103" s="85"/>
      <c r="AA103" s="85"/>
    </row>
    <row r="107" spans="2:27" s="8" customFormat="1" ht="6.75" customHeight="1"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2"/>
      <c r="Y107" s="85"/>
      <c r="Z107" s="85"/>
      <c r="AA107" s="85"/>
    </row>
    <row r="108" spans="2:27" s="8" customFormat="1" ht="36.75" customHeight="1">
      <c r="B108" s="86"/>
      <c r="C108" s="221" t="s">
        <v>67</v>
      </c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87"/>
      <c r="S108" s="87"/>
      <c r="T108" s="87"/>
      <c r="U108" s="87"/>
      <c r="V108" s="87"/>
      <c r="W108" s="87"/>
      <c r="X108" s="88"/>
      <c r="Y108" s="85"/>
      <c r="Z108" s="85"/>
      <c r="AA108" s="85"/>
    </row>
    <row r="109" spans="2:27" s="8" customFormat="1" ht="6.75" customHeight="1">
      <c r="B109" s="86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85"/>
      <c r="Z109" s="85"/>
      <c r="AA109" s="85"/>
    </row>
    <row r="110" spans="2:69" s="8" customFormat="1" ht="36.75" customHeight="1">
      <c r="B110" s="86"/>
      <c r="C110" s="23" t="s">
        <v>13</v>
      </c>
      <c r="D110" s="87"/>
      <c r="E110" s="87"/>
      <c r="F110" s="222" t="str">
        <f>F6</f>
        <v>Základní škola Dolní Podluží  čp.364 - 1PP                                            Rek. elektroinstalace MN ( slaboproud )              PD P-317013         </v>
      </c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87"/>
      <c r="R110" s="87"/>
      <c r="S110" s="87"/>
      <c r="T110" s="87"/>
      <c r="U110" s="87"/>
      <c r="V110" s="87"/>
      <c r="W110" s="87"/>
      <c r="X110" s="88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</row>
    <row r="111" spans="2:69" s="8" customFormat="1" ht="6.75" customHeight="1">
      <c r="B111" s="86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8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</row>
    <row r="112" spans="2:69" s="8" customFormat="1" ht="18" customHeight="1">
      <c r="B112" s="86"/>
      <c r="C112" s="10" t="s">
        <v>18</v>
      </c>
      <c r="D112" s="87"/>
      <c r="E112" s="87"/>
      <c r="F112" s="75" t="str">
        <f>F8</f>
        <v> </v>
      </c>
      <c r="G112" s="87"/>
      <c r="H112" s="87"/>
      <c r="I112" s="87"/>
      <c r="J112" s="87"/>
      <c r="K112" s="10" t="s">
        <v>20</v>
      </c>
      <c r="L112" s="87"/>
      <c r="M112" s="223">
        <f>IF(O8="","",O8)</f>
        <v>43926</v>
      </c>
      <c r="N112" s="157"/>
      <c r="O112" s="157"/>
      <c r="P112" s="157"/>
      <c r="Q112" s="87"/>
      <c r="X112" s="88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</row>
    <row r="113" spans="2:69" s="8" customFormat="1" ht="6.75" customHeight="1">
      <c r="B113" s="86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166" t="s">
        <v>235</v>
      </c>
      <c r="S113" s="167"/>
      <c r="T113" s="167"/>
      <c r="U113" s="167"/>
      <c r="V113" s="167"/>
      <c r="W113" s="168"/>
      <c r="X113" s="88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</row>
    <row r="114" spans="2:69" s="8" customFormat="1" ht="18" customHeight="1">
      <c r="B114" s="86"/>
      <c r="C114" s="10" t="s">
        <v>21</v>
      </c>
      <c r="D114" s="87"/>
      <c r="E114" s="87"/>
      <c r="F114" s="75"/>
      <c r="G114" s="87"/>
      <c r="H114" s="87"/>
      <c r="I114" s="87"/>
      <c r="J114" s="87"/>
      <c r="K114" s="10" t="s">
        <v>25</v>
      </c>
      <c r="L114" s="87"/>
      <c r="M114" s="215"/>
      <c r="N114" s="157"/>
      <c r="O114" s="157"/>
      <c r="P114" s="157"/>
      <c r="Q114" s="157"/>
      <c r="R114" s="169"/>
      <c r="S114" s="170"/>
      <c r="T114" s="170"/>
      <c r="U114" s="170"/>
      <c r="V114" s="170"/>
      <c r="W114" s="171"/>
      <c r="X114" s="88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</row>
    <row r="115" spans="2:69" s="8" customFormat="1" ht="14.25" customHeight="1">
      <c r="B115" s="86"/>
      <c r="C115" s="10" t="s">
        <v>24</v>
      </c>
      <c r="D115" s="87"/>
      <c r="E115" s="87"/>
      <c r="F115" s="75">
        <f>IF(E14="","",E14)</f>
      </c>
      <c r="G115" s="87"/>
      <c r="H115" s="87"/>
      <c r="I115" s="87"/>
      <c r="J115" s="87"/>
      <c r="K115" s="10" t="s">
        <v>26</v>
      </c>
      <c r="L115" s="87"/>
      <c r="M115" s="215"/>
      <c r="N115" s="157"/>
      <c r="O115" s="157"/>
      <c r="P115" s="157"/>
      <c r="Q115" s="157"/>
      <c r="R115" s="164" t="s">
        <v>237</v>
      </c>
      <c r="S115" s="164"/>
      <c r="T115" s="165" t="s">
        <v>238</v>
      </c>
      <c r="U115" s="165"/>
      <c r="V115" s="172" t="s">
        <v>241</v>
      </c>
      <c r="W115" s="172"/>
      <c r="X115" s="88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</row>
    <row r="116" spans="2:69" s="8" customFormat="1" ht="9.75" customHeight="1">
      <c r="B116" s="86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164"/>
      <c r="S116" s="164"/>
      <c r="T116" s="165"/>
      <c r="U116" s="165"/>
      <c r="V116" s="172"/>
      <c r="W116" s="172"/>
      <c r="X116" s="88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</row>
    <row r="117" spans="2:69" s="36" customFormat="1" ht="29.25" customHeight="1">
      <c r="B117" s="104"/>
      <c r="C117" s="35" t="s">
        <v>68</v>
      </c>
      <c r="D117" s="74" t="s">
        <v>69</v>
      </c>
      <c r="E117" s="74" t="s">
        <v>70</v>
      </c>
      <c r="F117" s="210" t="s">
        <v>71</v>
      </c>
      <c r="G117" s="211"/>
      <c r="H117" s="211"/>
      <c r="I117" s="211"/>
      <c r="J117" s="74" t="s">
        <v>72</v>
      </c>
      <c r="K117" s="74" t="s">
        <v>73</v>
      </c>
      <c r="L117" s="212" t="s">
        <v>74</v>
      </c>
      <c r="M117" s="211"/>
      <c r="N117" s="210" t="s">
        <v>48</v>
      </c>
      <c r="O117" s="211"/>
      <c r="P117" s="211"/>
      <c r="Q117" s="213"/>
      <c r="R117" s="74" t="s">
        <v>239</v>
      </c>
      <c r="S117" s="129" t="s">
        <v>240</v>
      </c>
      <c r="T117" s="74" t="s">
        <v>239</v>
      </c>
      <c r="U117" s="129" t="s">
        <v>240</v>
      </c>
      <c r="V117" s="74" t="s">
        <v>73</v>
      </c>
      <c r="W117" s="129" t="s">
        <v>236</v>
      </c>
      <c r="X117" s="105"/>
      <c r="Y117" s="106"/>
      <c r="Z117" s="37" t="s">
        <v>75</v>
      </c>
      <c r="AA117" s="38" t="s">
        <v>31</v>
      </c>
      <c r="AB117" s="38" t="s">
        <v>76</v>
      </c>
      <c r="AC117" s="38" t="s">
        <v>77</v>
      </c>
      <c r="AD117" s="38" t="s">
        <v>78</v>
      </c>
      <c r="AE117" s="38" t="s">
        <v>79</v>
      </c>
      <c r="AF117" s="38" t="s">
        <v>80</v>
      </c>
      <c r="AG117" s="39" t="s">
        <v>81</v>
      </c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</row>
    <row r="118" spans="2:69" s="8" customFormat="1" ht="29.25" customHeight="1">
      <c r="B118" s="86"/>
      <c r="C118" s="24" t="s">
        <v>28</v>
      </c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216">
        <f>L102</f>
        <v>177613.4</v>
      </c>
      <c r="O118" s="217"/>
      <c r="P118" s="217"/>
      <c r="Q118" s="217"/>
      <c r="R118" s="125"/>
      <c r="S118" s="125"/>
      <c r="T118" s="125"/>
      <c r="U118" s="125"/>
      <c r="V118" s="155">
        <f>W102</f>
        <v>36565</v>
      </c>
      <c r="W118" s="155"/>
      <c r="X118" s="88"/>
      <c r="Y118" s="85"/>
      <c r="Z118" s="107"/>
      <c r="AA118" s="89"/>
      <c r="AB118" s="89"/>
      <c r="AC118" s="40" t="e">
        <f>AC119+AC188</f>
        <v>#REF!</v>
      </c>
      <c r="AD118" s="89"/>
      <c r="AE118" s="40" t="e">
        <f>AE119+AE188</f>
        <v>#REF!</v>
      </c>
      <c r="AF118" s="89"/>
      <c r="AG118" s="41" t="e">
        <f>AG119+AG188</f>
        <v>#REF!</v>
      </c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78" t="s">
        <v>82</v>
      </c>
      <c r="BA118" s="78" t="s">
        <v>50</v>
      </c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42" t="e">
        <f>BQ119+BQ188</f>
        <v>#REF!</v>
      </c>
    </row>
    <row r="119" spans="2:69" s="47" customFormat="1" ht="36.75" customHeight="1">
      <c r="B119" s="43"/>
      <c r="C119" s="44"/>
      <c r="D119" s="45" t="s">
        <v>51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214">
        <f>N120</f>
        <v>18475.5</v>
      </c>
      <c r="O119" s="190"/>
      <c r="P119" s="190"/>
      <c r="Q119" s="190"/>
      <c r="R119" s="120"/>
      <c r="S119" s="139">
        <f>S120</f>
        <v>0</v>
      </c>
      <c r="T119" s="120"/>
      <c r="U119" s="140">
        <f>U120</f>
        <v>-18475.5</v>
      </c>
      <c r="V119" s="123"/>
      <c r="W119" s="123">
        <f>W120</f>
        <v>0</v>
      </c>
      <c r="X119" s="46"/>
      <c r="Z119" s="48"/>
      <c r="AA119" s="44"/>
      <c r="AB119" s="44"/>
      <c r="AC119" s="49" t="e">
        <f>AC120+AC130+AC134+AC147+AC161+AC186+AC187</f>
        <v>#REF!</v>
      </c>
      <c r="AD119" s="44"/>
      <c r="AE119" s="49" t="e">
        <f>AE120+AE130+AE134+AE147+AE161+AE186+AE187</f>
        <v>#REF!</v>
      </c>
      <c r="AF119" s="44"/>
      <c r="AG119" s="50" t="e">
        <f>AG120+AG130+AG134+AG147+AG161+AG186+AG187</f>
        <v>#REF!</v>
      </c>
      <c r="AX119" s="51" t="s">
        <v>9</v>
      </c>
      <c r="AZ119" s="52" t="s">
        <v>82</v>
      </c>
      <c r="BA119" s="52" t="s">
        <v>83</v>
      </c>
      <c r="BE119" s="51" t="s">
        <v>84</v>
      </c>
      <c r="BQ119" s="53" t="e">
        <f>BQ120+BQ130+BQ134+BQ147+BQ161+BQ186+BQ187</f>
        <v>#REF!</v>
      </c>
    </row>
    <row r="120" spans="2:69" s="47" customFormat="1" ht="19.5" customHeight="1">
      <c r="B120" s="43"/>
      <c r="C120" s="54"/>
      <c r="D120" s="55" t="s">
        <v>85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200">
        <f>N121+N123+N124+N125+N122</f>
        <v>18475.5</v>
      </c>
      <c r="O120" s="201"/>
      <c r="P120" s="201"/>
      <c r="Q120" s="201"/>
      <c r="R120" s="126"/>
      <c r="S120" s="131">
        <f>S121+S122+S123+S124+S125</f>
        <v>0</v>
      </c>
      <c r="T120" s="126"/>
      <c r="U120" s="130">
        <f>U121+U122+U123+U124+U125</f>
        <v>-18475.5</v>
      </c>
      <c r="V120" s="130"/>
      <c r="W120" s="138">
        <f>W121+W122+W123+W124+W125</f>
        <v>0</v>
      </c>
      <c r="X120" s="46"/>
      <c r="Z120" s="48"/>
      <c r="AA120" s="44"/>
      <c r="AB120" s="44"/>
      <c r="AC120" s="49">
        <f>AC129</f>
        <v>191.052</v>
      </c>
      <c r="AD120" s="44"/>
      <c r="AE120" s="49">
        <f>AE129</f>
        <v>0</v>
      </c>
      <c r="AF120" s="44"/>
      <c r="AG120" s="50">
        <f>AG129</f>
        <v>0</v>
      </c>
      <c r="AX120" s="51" t="s">
        <v>9</v>
      </c>
      <c r="AZ120" s="52" t="s">
        <v>82</v>
      </c>
      <c r="BA120" s="52" t="s">
        <v>86</v>
      </c>
      <c r="BE120" s="51" t="s">
        <v>84</v>
      </c>
      <c r="BQ120" s="53">
        <f>BQ129</f>
        <v>5160</v>
      </c>
    </row>
    <row r="121" spans="2:69" s="47" customFormat="1" ht="28.5" customHeight="1">
      <c r="B121" s="43"/>
      <c r="C121" s="108" t="s">
        <v>86</v>
      </c>
      <c r="D121" s="108" t="s">
        <v>87</v>
      </c>
      <c r="E121" s="109" t="s">
        <v>88</v>
      </c>
      <c r="F121" s="180" t="s">
        <v>89</v>
      </c>
      <c r="G121" s="177"/>
      <c r="H121" s="177"/>
      <c r="I121" s="177"/>
      <c r="J121" s="110" t="s">
        <v>90</v>
      </c>
      <c r="K121" s="111">
        <v>25</v>
      </c>
      <c r="L121" s="178">
        <v>43.3</v>
      </c>
      <c r="M121" s="177"/>
      <c r="N121" s="178">
        <f>ROUND(L121*K121,2)</f>
        <v>1082.5</v>
      </c>
      <c r="O121" s="177"/>
      <c r="P121" s="177"/>
      <c r="Q121" s="177"/>
      <c r="R121" s="111"/>
      <c r="S121" s="111">
        <f>R121*L121</f>
        <v>0</v>
      </c>
      <c r="T121" s="111">
        <v>-25</v>
      </c>
      <c r="U121" s="111">
        <f>T121*L121</f>
        <v>-1082.5</v>
      </c>
      <c r="V121" s="111">
        <f>K121+R121+T121</f>
        <v>0</v>
      </c>
      <c r="W121" s="111">
        <f>V121*L121</f>
        <v>0</v>
      </c>
      <c r="X121" s="46"/>
      <c r="Z121" s="48"/>
      <c r="AA121" s="44"/>
      <c r="AB121" s="44"/>
      <c r="AC121" s="49"/>
      <c r="AD121" s="44"/>
      <c r="AE121" s="49"/>
      <c r="AF121" s="44"/>
      <c r="AG121" s="50"/>
      <c r="AX121" s="51"/>
      <c r="AZ121" s="52"/>
      <c r="BA121" s="52"/>
      <c r="BE121" s="51"/>
      <c r="BQ121" s="53"/>
    </row>
    <row r="122" spans="2:69" s="47" customFormat="1" ht="28.5" customHeight="1">
      <c r="B122" s="43"/>
      <c r="C122" s="108">
        <v>2</v>
      </c>
      <c r="D122" s="108" t="s">
        <v>87</v>
      </c>
      <c r="E122" s="109" t="s">
        <v>91</v>
      </c>
      <c r="F122" s="180" t="s">
        <v>92</v>
      </c>
      <c r="G122" s="177"/>
      <c r="H122" s="177"/>
      <c r="I122" s="177"/>
      <c r="J122" s="110" t="s">
        <v>90</v>
      </c>
      <c r="K122" s="111">
        <v>12</v>
      </c>
      <c r="L122" s="178">
        <v>190</v>
      </c>
      <c r="M122" s="177"/>
      <c r="N122" s="178">
        <f>ROUND(L122*K122,2)</f>
        <v>2280</v>
      </c>
      <c r="O122" s="177"/>
      <c r="P122" s="177"/>
      <c r="Q122" s="177"/>
      <c r="R122" s="111"/>
      <c r="S122" s="111">
        <f>R122*L122</f>
        <v>0</v>
      </c>
      <c r="T122" s="111">
        <v>-12</v>
      </c>
      <c r="U122" s="111">
        <f>T122*L122</f>
        <v>-2280</v>
      </c>
      <c r="V122" s="111">
        <f>K122+R122+T122</f>
        <v>0</v>
      </c>
      <c r="W122" s="111">
        <f>V122*L122</f>
        <v>0</v>
      </c>
      <c r="X122" s="46"/>
      <c r="Z122" s="48"/>
      <c r="AA122" s="44"/>
      <c r="AB122" s="44"/>
      <c r="AC122" s="49"/>
      <c r="AD122" s="44"/>
      <c r="AE122" s="49"/>
      <c r="AF122" s="44"/>
      <c r="AG122" s="50"/>
      <c r="AX122" s="51"/>
      <c r="AZ122" s="52"/>
      <c r="BA122" s="52"/>
      <c r="BE122" s="51"/>
      <c r="BQ122" s="53"/>
    </row>
    <row r="123" spans="2:69" s="47" customFormat="1" ht="28.5" customHeight="1">
      <c r="B123" s="43"/>
      <c r="C123" s="108">
        <v>3</v>
      </c>
      <c r="D123" s="108" t="s">
        <v>87</v>
      </c>
      <c r="E123" s="109" t="s">
        <v>93</v>
      </c>
      <c r="F123" s="180" t="s">
        <v>94</v>
      </c>
      <c r="G123" s="177"/>
      <c r="H123" s="177"/>
      <c r="I123" s="177"/>
      <c r="J123" s="110" t="s">
        <v>90</v>
      </c>
      <c r="K123" s="111">
        <v>9</v>
      </c>
      <c r="L123" s="178">
        <v>128</v>
      </c>
      <c r="M123" s="177"/>
      <c r="N123" s="178">
        <f>ROUND(L123*K123,2)</f>
        <v>1152</v>
      </c>
      <c r="O123" s="177"/>
      <c r="P123" s="177"/>
      <c r="Q123" s="177"/>
      <c r="R123" s="111"/>
      <c r="S123" s="111">
        <f>R123*L123</f>
        <v>0</v>
      </c>
      <c r="T123" s="111">
        <v>-9</v>
      </c>
      <c r="U123" s="111">
        <f>T123*L123</f>
        <v>-1152</v>
      </c>
      <c r="V123" s="111">
        <f>K123+R123+T123</f>
        <v>0</v>
      </c>
      <c r="W123" s="111">
        <f>V123*L123</f>
        <v>0</v>
      </c>
      <c r="X123" s="46"/>
      <c r="Z123" s="48"/>
      <c r="AA123" s="44"/>
      <c r="AB123" s="44"/>
      <c r="AC123" s="49"/>
      <c r="AD123" s="44"/>
      <c r="AE123" s="49"/>
      <c r="AF123" s="44"/>
      <c r="AG123" s="50"/>
      <c r="AX123" s="51"/>
      <c r="AZ123" s="52"/>
      <c r="BA123" s="52"/>
      <c r="BE123" s="51"/>
      <c r="BQ123" s="53"/>
    </row>
    <row r="124" spans="2:69" s="47" customFormat="1" ht="28.5" customHeight="1">
      <c r="B124" s="43"/>
      <c r="C124" s="108">
        <v>4</v>
      </c>
      <c r="D124" s="108" t="s">
        <v>87</v>
      </c>
      <c r="E124" s="109" t="s">
        <v>95</v>
      </c>
      <c r="F124" s="180" t="s">
        <v>96</v>
      </c>
      <c r="G124" s="177"/>
      <c r="H124" s="177"/>
      <c r="I124" s="177"/>
      <c r="J124" s="110" t="s">
        <v>97</v>
      </c>
      <c r="K124" s="111">
        <v>410</v>
      </c>
      <c r="L124" s="178">
        <v>33.1</v>
      </c>
      <c r="M124" s="177"/>
      <c r="N124" s="178">
        <f>ROUND(L124*K124,2)</f>
        <v>13571</v>
      </c>
      <c r="O124" s="177"/>
      <c r="P124" s="177"/>
      <c r="Q124" s="177"/>
      <c r="R124" s="111"/>
      <c r="S124" s="111">
        <f>R124*L124</f>
        <v>0</v>
      </c>
      <c r="T124" s="111">
        <v>-410</v>
      </c>
      <c r="U124" s="111">
        <f>T124*L124</f>
        <v>-13571</v>
      </c>
      <c r="V124" s="111">
        <f>K124+R124+T124</f>
        <v>0</v>
      </c>
      <c r="W124" s="111">
        <f>V124*L124</f>
        <v>0</v>
      </c>
      <c r="X124" s="46"/>
      <c r="Z124" s="48"/>
      <c r="AA124" s="44"/>
      <c r="AB124" s="44"/>
      <c r="AC124" s="49"/>
      <c r="AD124" s="44"/>
      <c r="AE124" s="49"/>
      <c r="AF124" s="44"/>
      <c r="AG124" s="50"/>
      <c r="AX124" s="51"/>
      <c r="AZ124" s="52"/>
      <c r="BA124" s="52"/>
      <c r="BE124" s="51"/>
      <c r="BQ124" s="53"/>
    </row>
    <row r="125" spans="2:69" s="47" customFormat="1" ht="28.5" customHeight="1">
      <c r="B125" s="43"/>
      <c r="C125" s="108">
        <v>5</v>
      </c>
      <c r="D125" s="108" t="s">
        <v>87</v>
      </c>
      <c r="E125" s="109" t="s">
        <v>98</v>
      </c>
      <c r="F125" s="180" t="s">
        <v>99</v>
      </c>
      <c r="G125" s="177"/>
      <c r="H125" s="177"/>
      <c r="I125" s="177"/>
      <c r="J125" s="110" t="s">
        <v>97</v>
      </c>
      <c r="K125" s="111">
        <v>10</v>
      </c>
      <c r="L125" s="178">
        <v>39</v>
      </c>
      <c r="M125" s="177"/>
      <c r="N125" s="178">
        <f>ROUND(L125*K125,2)</f>
        <v>390</v>
      </c>
      <c r="O125" s="177"/>
      <c r="P125" s="177"/>
      <c r="Q125" s="177"/>
      <c r="R125" s="111"/>
      <c r="S125" s="111">
        <f>R125*L125</f>
        <v>0</v>
      </c>
      <c r="T125" s="111">
        <v>-10</v>
      </c>
      <c r="U125" s="111">
        <f>T125*L125</f>
        <v>-390</v>
      </c>
      <c r="V125" s="111">
        <f>K125+R125+T125</f>
        <v>0</v>
      </c>
      <c r="W125" s="111">
        <f>V125*L125</f>
        <v>0</v>
      </c>
      <c r="X125" s="46"/>
      <c r="Z125" s="48"/>
      <c r="AA125" s="44"/>
      <c r="AB125" s="44"/>
      <c r="AC125" s="49"/>
      <c r="AD125" s="44"/>
      <c r="AE125" s="49"/>
      <c r="AF125" s="44"/>
      <c r="AG125" s="50"/>
      <c r="AX125" s="51"/>
      <c r="AZ125" s="52"/>
      <c r="BA125" s="52"/>
      <c r="BE125" s="51"/>
      <c r="BQ125" s="53"/>
    </row>
    <row r="126" spans="2:69" s="47" customFormat="1" ht="19.5" customHeight="1">
      <c r="B126" s="43"/>
      <c r="C126" s="44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7"/>
      <c r="O126" s="58"/>
      <c r="P126" s="58"/>
      <c r="Q126" s="58"/>
      <c r="R126" s="121"/>
      <c r="S126" s="121"/>
      <c r="T126" s="121"/>
      <c r="U126" s="121"/>
      <c r="V126" s="121"/>
      <c r="W126" s="121"/>
      <c r="X126" s="46"/>
      <c r="Z126" s="48"/>
      <c r="AA126" s="44"/>
      <c r="AB126" s="44"/>
      <c r="AC126" s="49"/>
      <c r="AD126" s="44"/>
      <c r="AE126" s="49"/>
      <c r="AF126" s="44"/>
      <c r="AG126" s="50"/>
      <c r="AX126" s="51"/>
      <c r="AZ126" s="52"/>
      <c r="BA126" s="52"/>
      <c r="BE126" s="51"/>
      <c r="BQ126" s="53"/>
    </row>
    <row r="127" spans="2:69" s="47" customFormat="1" ht="19.5" customHeight="1">
      <c r="B127" s="43"/>
      <c r="C127" s="44"/>
      <c r="D127" s="45" t="s">
        <v>52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214">
        <f>N128+N130+N134+N147+N157+N161+N186+N187</f>
        <v>69037.9</v>
      </c>
      <c r="O127" s="190"/>
      <c r="P127" s="190"/>
      <c r="Q127" s="190"/>
      <c r="R127" s="120"/>
      <c r="S127" s="142">
        <f>S128+S130+S147+S157+S161+S186+S187</f>
        <v>0</v>
      </c>
      <c r="T127" s="120"/>
      <c r="U127" s="141">
        <f>U128+U130+U147+U157+U161+U186+U187+U134</f>
        <v>-55372.9</v>
      </c>
      <c r="V127" s="120"/>
      <c r="W127" s="235">
        <f>W128+W130+W147+W157+W161+W186+W187+W134</f>
        <v>13665</v>
      </c>
      <c r="X127" s="46"/>
      <c r="Z127" s="48"/>
      <c r="AA127" s="44"/>
      <c r="AB127" s="44"/>
      <c r="AC127" s="49"/>
      <c r="AD127" s="44"/>
      <c r="AE127" s="49"/>
      <c r="AF127" s="44"/>
      <c r="AG127" s="50"/>
      <c r="AX127" s="51"/>
      <c r="AZ127" s="52"/>
      <c r="BA127" s="52"/>
      <c r="BE127" s="51"/>
      <c r="BQ127" s="53"/>
    </row>
    <row r="128" spans="2:69" s="47" customFormat="1" ht="19.5" customHeight="1">
      <c r="B128" s="43"/>
      <c r="C128" s="44"/>
      <c r="D128" s="56" t="s">
        <v>53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208">
        <f>N129</f>
        <v>5160</v>
      </c>
      <c r="O128" s="209"/>
      <c r="P128" s="209"/>
      <c r="Q128" s="209"/>
      <c r="R128" s="121"/>
      <c r="S128" s="132">
        <f>S129</f>
        <v>0</v>
      </c>
      <c r="T128" s="121"/>
      <c r="U128" s="135">
        <f>U129</f>
        <v>0</v>
      </c>
      <c r="V128" s="135"/>
      <c r="W128" s="137">
        <f>W129</f>
        <v>5160</v>
      </c>
      <c r="X128" s="46"/>
      <c r="Z128" s="48"/>
      <c r="AA128" s="44"/>
      <c r="AB128" s="44"/>
      <c r="AC128" s="49"/>
      <c r="AD128" s="44"/>
      <c r="AE128" s="49"/>
      <c r="AF128" s="44"/>
      <c r="AG128" s="50"/>
      <c r="AX128" s="51"/>
      <c r="AZ128" s="52"/>
      <c r="BA128" s="52"/>
      <c r="BE128" s="51"/>
      <c r="BQ128" s="53"/>
    </row>
    <row r="129" spans="2:71" s="8" customFormat="1" ht="39.75" customHeight="1">
      <c r="B129" s="112"/>
      <c r="C129" s="113">
        <v>6</v>
      </c>
      <c r="D129" s="113" t="s">
        <v>87</v>
      </c>
      <c r="E129" s="109" t="s">
        <v>100</v>
      </c>
      <c r="F129" s="194" t="s">
        <v>101</v>
      </c>
      <c r="G129" s="182"/>
      <c r="H129" s="182"/>
      <c r="I129" s="182"/>
      <c r="J129" s="114" t="s">
        <v>90</v>
      </c>
      <c r="K129" s="115">
        <v>6</v>
      </c>
      <c r="L129" s="181">
        <v>860</v>
      </c>
      <c r="M129" s="182"/>
      <c r="N129" s="181">
        <f>ROUND(L129*K129,2)</f>
        <v>5160</v>
      </c>
      <c r="O129" s="182"/>
      <c r="P129" s="182"/>
      <c r="Q129" s="182"/>
      <c r="R129" s="111"/>
      <c r="S129" s="111">
        <f>R129*L129</f>
        <v>0</v>
      </c>
      <c r="T129" s="111"/>
      <c r="U129" s="111">
        <f>T129*L129</f>
        <v>0</v>
      </c>
      <c r="V129" s="111">
        <f>K129+R129+T129</f>
        <v>6</v>
      </c>
      <c r="W129" s="111">
        <f>V129*L129</f>
        <v>5160</v>
      </c>
      <c r="X129" s="116"/>
      <c r="Y129" s="85"/>
      <c r="Z129" s="59" t="s">
        <v>16</v>
      </c>
      <c r="AA129" s="60" t="s">
        <v>32</v>
      </c>
      <c r="AB129" s="61">
        <v>31.842</v>
      </c>
      <c r="AC129" s="61">
        <f>AB129*K129</f>
        <v>191.052</v>
      </c>
      <c r="AD129" s="61">
        <v>0</v>
      </c>
      <c r="AE129" s="61">
        <f>AD129*K129</f>
        <v>0</v>
      </c>
      <c r="AF129" s="61">
        <v>0</v>
      </c>
      <c r="AG129" s="62">
        <f>AF129*K129</f>
        <v>0</v>
      </c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78" t="s">
        <v>102</v>
      </c>
      <c r="AY129" s="85"/>
      <c r="AZ129" s="78" t="s">
        <v>87</v>
      </c>
      <c r="BA129" s="78" t="s">
        <v>9</v>
      </c>
      <c r="BB129" s="85"/>
      <c r="BC129" s="85"/>
      <c r="BD129" s="85"/>
      <c r="BE129" s="78" t="s">
        <v>84</v>
      </c>
      <c r="BF129" s="85"/>
      <c r="BG129" s="85"/>
      <c r="BH129" s="85"/>
      <c r="BI129" s="85"/>
      <c r="BJ129" s="85"/>
      <c r="BK129" s="117">
        <f>IF(AA129="základní",N129,0)</f>
        <v>5160</v>
      </c>
      <c r="BL129" s="117">
        <f>IF(AA129="snížená",N129,0)</f>
        <v>0</v>
      </c>
      <c r="BM129" s="117">
        <f>IF(AA129="zákl. přenesená",N129,0)</f>
        <v>0</v>
      </c>
      <c r="BN129" s="117">
        <f>IF(AA129="sníž. přenesená",N129,0)</f>
        <v>0</v>
      </c>
      <c r="BO129" s="117">
        <f>IF(AA129="nulová",N129,0)</f>
        <v>0</v>
      </c>
      <c r="BP129" s="78" t="s">
        <v>86</v>
      </c>
      <c r="BQ129" s="117">
        <f>ROUND(L129*K129,2)</f>
        <v>5160</v>
      </c>
      <c r="BR129" s="78" t="s">
        <v>102</v>
      </c>
      <c r="BS129" s="78" t="s">
        <v>103</v>
      </c>
    </row>
    <row r="130" spans="2:69" s="47" customFormat="1" ht="29.25" customHeight="1">
      <c r="B130" s="43"/>
      <c r="C130" s="44"/>
      <c r="D130" s="56" t="s">
        <v>54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195">
        <f>N131+N132+N133</f>
        <v>1860</v>
      </c>
      <c r="O130" s="196"/>
      <c r="P130" s="196"/>
      <c r="Q130" s="196"/>
      <c r="R130" s="121"/>
      <c r="S130" s="132">
        <f>S131+S132+S133</f>
        <v>0</v>
      </c>
      <c r="T130" s="121"/>
      <c r="U130" s="135">
        <f>U131+U132+U133</f>
        <v>-860</v>
      </c>
      <c r="V130" s="135"/>
      <c r="W130" s="137">
        <f>W131+W132+W133</f>
        <v>1000</v>
      </c>
      <c r="X130" s="46"/>
      <c r="Z130" s="48"/>
      <c r="AA130" s="44"/>
      <c r="AB130" s="44"/>
      <c r="AC130" s="49">
        <f>SUM(AC131:AC133)</f>
        <v>5.126</v>
      </c>
      <c r="AD130" s="44"/>
      <c r="AE130" s="49">
        <f>SUM(AE131:AE133)</f>
        <v>0</v>
      </c>
      <c r="AF130" s="44"/>
      <c r="AG130" s="50">
        <f>SUM(AG131:AG133)</f>
        <v>0</v>
      </c>
      <c r="AX130" s="51" t="s">
        <v>9</v>
      </c>
      <c r="AZ130" s="52" t="s">
        <v>82</v>
      </c>
      <c r="BA130" s="52" t="s">
        <v>86</v>
      </c>
      <c r="BE130" s="51" t="s">
        <v>84</v>
      </c>
      <c r="BQ130" s="53">
        <f>SUM(BQ131:BQ133)</f>
        <v>1860</v>
      </c>
    </row>
    <row r="131" spans="2:71" s="8" customFormat="1" ht="28.5" customHeight="1">
      <c r="B131" s="112"/>
      <c r="C131" s="113">
        <v>7</v>
      </c>
      <c r="D131" s="113" t="s">
        <v>87</v>
      </c>
      <c r="E131" s="118" t="s">
        <v>104</v>
      </c>
      <c r="F131" s="197" t="s">
        <v>105</v>
      </c>
      <c r="G131" s="182"/>
      <c r="H131" s="182"/>
      <c r="I131" s="182"/>
      <c r="J131" s="114" t="s">
        <v>106</v>
      </c>
      <c r="K131" s="115">
        <v>1</v>
      </c>
      <c r="L131" s="181">
        <v>860</v>
      </c>
      <c r="M131" s="182"/>
      <c r="N131" s="181">
        <f>ROUND(L131*K131,2)</f>
        <v>860</v>
      </c>
      <c r="O131" s="182"/>
      <c r="P131" s="182"/>
      <c r="Q131" s="182"/>
      <c r="R131" s="111"/>
      <c r="S131" s="111">
        <f>R131*L131</f>
        <v>0</v>
      </c>
      <c r="T131" s="111">
        <v>-1</v>
      </c>
      <c r="U131" s="111">
        <f>T131*L131</f>
        <v>-860</v>
      </c>
      <c r="V131" s="111">
        <f>K131+R131+T131</f>
        <v>0</v>
      </c>
      <c r="W131" s="111">
        <f>V131*L131</f>
        <v>0</v>
      </c>
      <c r="X131" s="116"/>
      <c r="Y131" s="85"/>
      <c r="Z131" s="59" t="s">
        <v>16</v>
      </c>
      <c r="AA131" s="60" t="s">
        <v>32</v>
      </c>
      <c r="AB131" s="61">
        <v>4.958</v>
      </c>
      <c r="AC131" s="61">
        <f>AB131*K131</f>
        <v>4.958</v>
      </c>
      <c r="AD131" s="61">
        <v>0</v>
      </c>
      <c r="AE131" s="61">
        <f>AD131*K131</f>
        <v>0</v>
      </c>
      <c r="AF131" s="61">
        <v>0</v>
      </c>
      <c r="AG131" s="62">
        <f>AF131*K131</f>
        <v>0</v>
      </c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78" t="s">
        <v>102</v>
      </c>
      <c r="AY131" s="85"/>
      <c r="AZ131" s="78" t="s">
        <v>87</v>
      </c>
      <c r="BA131" s="78" t="s">
        <v>9</v>
      </c>
      <c r="BB131" s="85"/>
      <c r="BC131" s="85"/>
      <c r="BD131" s="85"/>
      <c r="BE131" s="78" t="s">
        <v>84</v>
      </c>
      <c r="BF131" s="85"/>
      <c r="BG131" s="85"/>
      <c r="BH131" s="85"/>
      <c r="BI131" s="85"/>
      <c r="BJ131" s="85"/>
      <c r="BK131" s="117">
        <f>IF(AA131="základní",N131,0)</f>
        <v>860</v>
      </c>
      <c r="BL131" s="117">
        <f>IF(AA131="snížená",N131,0)</f>
        <v>0</v>
      </c>
      <c r="BM131" s="117">
        <f>IF(AA131="zákl. přenesená",N131,0)</f>
        <v>0</v>
      </c>
      <c r="BN131" s="117">
        <f>IF(AA131="sníž. přenesená",N131,0)</f>
        <v>0</v>
      </c>
      <c r="BO131" s="117">
        <f>IF(AA131="nulová",N131,0)</f>
        <v>0</v>
      </c>
      <c r="BP131" s="78" t="s">
        <v>86</v>
      </c>
      <c r="BQ131" s="117">
        <f>ROUND(L131*K131,2)</f>
        <v>860</v>
      </c>
      <c r="BR131" s="78" t="s">
        <v>102</v>
      </c>
      <c r="BS131" s="78" t="s">
        <v>107</v>
      </c>
    </row>
    <row r="132" spans="2:71" s="8" customFormat="1" ht="49.5" customHeight="1">
      <c r="B132" s="112"/>
      <c r="C132" s="1">
        <v>8</v>
      </c>
      <c r="D132" s="1" t="s">
        <v>108</v>
      </c>
      <c r="E132" s="2" t="s">
        <v>109</v>
      </c>
      <c r="F132" s="186" t="s">
        <v>110</v>
      </c>
      <c r="G132" s="187"/>
      <c r="H132" s="187"/>
      <c r="I132" s="187"/>
      <c r="J132" s="71" t="s">
        <v>106</v>
      </c>
      <c r="K132" s="119">
        <v>0</v>
      </c>
      <c r="L132" s="183">
        <v>0</v>
      </c>
      <c r="M132" s="187"/>
      <c r="N132" s="183">
        <f>ROUND(L132*K132,2)</f>
        <v>0</v>
      </c>
      <c r="O132" s="182"/>
      <c r="P132" s="182"/>
      <c r="Q132" s="182"/>
      <c r="R132" s="111"/>
      <c r="S132" s="111">
        <f>R132*L132</f>
        <v>0</v>
      </c>
      <c r="T132" s="111"/>
      <c r="U132" s="111">
        <f>T132*L132</f>
        <v>0</v>
      </c>
      <c r="V132" s="111">
        <f>K132+R132+T132</f>
        <v>0</v>
      </c>
      <c r="W132" s="111">
        <f>V132*L132</f>
        <v>0</v>
      </c>
      <c r="X132" s="116"/>
      <c r="Y132" s="85"/>
      <c r="Z132" s="59" t="s">
        <v>16</v>
      </c>
      <c r="AA132" s="60" t="s">
        <v>32</v>
      </c>
      <c r="AB132" s="61">
        <v>0</v>
      </c>
      <c r="AC132" s="61">
        <f>AB132*K132</f>
        <v>0</v>
      </c>
      <c r="AD132" s="61">
        <v>0.005</v>
      </c>
      <c r="AE132" s="61">
        <f>AD132*K132</f>
        <v>0</v>
      </c>
      <c r="AF132" s="61">
        <v>0</v>
      </c>
      <c r="AG132" s="62">
        <f>AF132*K132</f>
        <v>0</v>
      </c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78" t="s">
        <v>111</v>
      </c>
      <c r="AY132" s="85"/>
      <c r="AZ132" s="78" t="s">
        <v>108</v>
      </c>
      <c r="BA132" s="78" t="s">
        <v>9</v>
      </c>
      <c r="BB132" s="85"/>
      <c r="BC132" s="85"/>
      <c r="BD132" s="85"/>
      <c r="BE132" s="78" t="s">
        <v>84</v>
      </c>
      <c r="BF132" s="85"/>
      <c r="BG132" s="85"/>
      <c r="BH132" s="85"/>
      <c r="BI132" s="85"/>
      <c r="BJ132" s="85"/>
      <c r="BK132" s="117">
        <f>IF(AA132="základní",N132,0)</f>
        <v>0</v>
      </c>
      <c r="BL132" s="117">
        <f>IF(AA132="snížená",N132,0)</f>
        <v>0</v>
      </c>
      <c r="BM132" s="117">
        <f>IF(AA132="zákl. přenesená",N132,0)</f>
        <v>0</v>
      </c>
      <c r="BN132" s="117">
        <f>IF(AA132="sníž. přenesená",N132,0)</f>
        <v>0</v>
      </c>
      <c r="BO132" s="117">
        <f>IF(AA132="nulová",N132,0)</f>
        <v>0</v>
      </c>
      <c r="BP132" s="78" t="s">
        <v>86</v>
      </c>
      <c r="BQ132" s="117">
        <f>ROUND(L132*K132,2)</f>
        <v>0</v>
      </c>
      <c r="BR132" s="78" t="s">
        <v>102</v>
      </c>
      <c r="BS132" s="78" t="s">
        <v>112</v>
      </c>
    </row>
    <row r="133" spans="2:71" s="8" customFormat="1" ht="28.5" customHeight="1">
      <c r="B133" s="112"/>
      <c r="C133" s="113">
        <v>9</v>
      </c>
      <c r="D133" s="113" t="s">
        <v>87</v>
      </c>
      <c r="E133" s="118" t="s">
        <v>113</v>
      </c>
      <c r="F133" s="197" t="s">
        <v>114</v>
      </c>
      <c r="G133" s="182"/>
      <c r="H133" s="182"/>
      <c r="I133" s="182"/>
      <c r="J133" s="114" t="s">
        <v>115</v>
      </c>
      <c r="K133" s="115">
        <v>4</v>
      </c>
      <c r="L133" s="181">
        <v>250</v>
      </c>
      <c r="M133" s="182"/>
      <c r="N133" s="181">
        <f>ROUND(L133*K133,2)</f>
        <v>1000</v>
      </c>
      <c r="O133" s="182"/>
      <c r="P133" s="182"/>
      <c r="Q133" s="182"/>
      <c r="R133" s="111"/>
      <c r="S133" s="111">
        <f>R133*L133</f>
        <v>0</v>
      </c>
      <c r="T133" s="111"/>
      <c r="U133" s="111">
        <f>T133*L133</f>
        <v>0</v>
      </c>
      <c r="V133" s="111">
        <f>K133+R133+T133</f>
        <v>4</v>
      </c>
      <c r="W133" s="111">
        <f>V133*L133</f>
        <v>1000</v>
      </c>
      <c r="X133" s="116"/>
      <c r="Y133" s="85"/>
      <c r="Z133" s="59" t="s">
        <v>16</v>
      </c>
      <c r="AA133" s="60" t="s">
        <v>32</v>
      </c>
      <c r="AB133" s="61">
        <v>0.042</v>
      </c>
      <c r="AC133" s="61">
        <f>AB133*K133</f>
        <v>0.168</v>
      </c>
      <c r="AD133" s="61">
        <v>0</v>
      </c>
      <c r="AE133" s="61">
        <f>AD133*K133</f>
        <v>0</v>
      </c>
      <c r="AF133" s="61">
        <v>0</v>
      </c>
      <c r="AG133" s="62">
        <f>AF133*K133</f>
        <v>0</v>
      </c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78" t="s">
        <v>102</v>
      </c>
      <c r="AY133" s="85"/>
      <c r="AZ133" s="78" t="s">
        <v>87</v>
      </c>
      <c r="BA133" s="78" t="s">
        <v>9</v>
      </c>
      <c r="BB133" s="85"/>
      <c r="BC133" s="85"/>
      <c r="BD133" s="85"/>
      <c r="BE133" s="78" t="s">
        <v>84</v>
      </c>
      <c r="BF133" s="85"/>
      <c r="BG133" s="85"/>
      <c r="BH133" s="85"/>
      <c r="BI133" s="85"/>
      <c r="BJ133" s="85"/>
      <c r="BK133" s="117">
        <f>IF(AA133="základní",N133,0)</f>
        <v>1000</v>
      </c>
      <c r="BL133" s="117">
        <f>IF(AA133="snížená",N133,0)</f>
        <v>0</v>
      </c>
      <c r="BM133" s="117">
        <f>IF(AA133="zákl. přenesená",N133,0)</f>
        <v>0</v>
      </c>
      <c r="BN133" s="117">
        <f>IF(AA133="sníž. přenesená",N133,0)</f>
        <v>0</v>
      </c>
      <c r="BO133" s="117">
        <f>IF(AA133="nulová",N133,0)</f>
        <v>0</v>
      </c>
      <c r="BP133" s="78" t="s">
        <v>86</v>
      </c>
      <c r="BQ133" s="117">
        <f>ROUND(L133*K133,2)</f>
        <v>1000</v>
      </c>
      <c r="BR133" s="78" t="s">
        <v>102</v>
      </c>
      <c r="BS133" s="78" t="s">
        <v>116</v>
      </c>
    </row>
    <row r="134" spans="2:69" s="47" customFormat="1" ht="29.25" customHeight="1">
      <c r="B134" s="43"/>
      <c r="C134" s="44"/>
      <c r="D134" s="56" t="s">
        <v>55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195">
        <f>N135+N136+N137+N138+N139+N140+N141++N142+N143+N144+N145+N146</f>
        <v>15006.900000000001</v>
      </c>
      <c r="O134" s="196"/>
      <c r="P134" s="196"/>
      <c r="Q134" s="196"/>
      <c r="R134" s="121"/>
      <c r="S134" s="132">
        <f>SUM(S135:S146)</f>
        <v>0</v>
      </c>
      <c r="T134" s="121"/>
      <c r="U134" s="135">
        <f>SUM(U135:U146)</f>
        <v>-15006.900000000001</v>
      </c>
      <c r="V134" s="135"/>
      <c r="W134" s="137">
        <f>SUM(W135:W146)</f>
        <v>0</v>
      </c>
      <c r="X134" s="46"/>
      <c r="Z134" s="48"/>
      <c r="AA134" s="44"/>
      <c r="AB134" s="44"/>
      <c r="AC134" s="49">
        <f>SUM(AC135:AC146)</f>
        <v>27.18</v>
      </c>
      <c r="AD134" s="44"/>
      <c r="AE134" s="49">
        <f>SUM(AE135:AE146)</f>
        <v>0.01575</v>
      </c>
      <c r="AF134" s="44"/>
      <c r="AG134" s="50">
        <f>SUM(AG135:AG146)</f>
        <v>0</v>
      </c>
      <c r="AX134" s="51" t="s">
        <v>9</v>
      </c>
      <c r="AZ134" s="52" t="s">
        <v>82</v>
      </c>
      <c r="BA134" s="52" t="s">
        <v>86</v>
      </c>
      <c r="BE134" s="51" t="s">
        <v>84</v>
      </c>
      <c r="BQ134" s="53">
        <f>SUM(BQ135:BQ146)</f>
        <v>10607</v>
      </c>
    </row>
    <row r="135" spans="2:71" s="8" customFormat="1" ht="28.5" customHeight="1">
      <c r="B135" s="112"/>
      <c r="C135" s="113">
        <v>10</v>
      </c>
      <c r="D135" s="113" t="s">
        <v>87</v>
      </c>
      <c r="E135" s="118" t="s">
        <v>117</v>
      </c>
      <c r="F135" s="197" t="s">
        <v>118</v>
      </c>
      <c r="G135" s="182"/>
      <c r="H135" s="182"/>
      <c r="I135" s="182"/>
      <c r="J135" s="114" t="s">
        <v>97</v>
      </c>
      <c r="K135" s="115">
        <v>250</v>
      </c>
      <c r="L135" s="181">
        <v>26.6</v>
      </c>
      <c r="M135" s="182"/>
      <c r="N135" s="181">
        <f aca="true" t="shared" si="0" ref="N135:N145">ROUND(L135*K135,2)</f>
        <v>6650</v>
      </c>
      <c r="O135" s="182"/>
      <c r="P135" s="182"/>
      <c r="Q135" s="182"/>
      <c r="R135" s="111"/>
      <c r="S135" s="111">
        <f aca="true" t="shared" si="1" ref="S135:S146">R135*L135</f>
        <v>0</v>
      </c>
      <c r="T135" s="111">
        <v>-250</v>
      </c>
      <c r="U135" s="111">
        <f aca="true" t="shared" si="2" ref="U135:U146">T135*L135</f>
        <v>-6650</v>
      </c>
      <c r="V135" s="111">
        <f aca="true" t="shared" si="3" ref="V135:V156">K135+R135+T135</f>
        <v>0</v>
      </c>
      <c r="W135" s="111">
        <f aca="true" t="shared" si="4" ref="W135:W156">V135*L135</f>
        <v>0</v>
      </c>
      <c r="X135" s="116"/>
      <c r="Y135" s="85"/>
      <c r="Z135" s="59" t="s">
        <v>16</v>
      </c>
      <c r="AA135" s="60" t="s">
        <v>32</v>
      </c>
      <c r="AB135" s="61">
        <v>0.096</v>
      </c>
      <c r="AC135" s="61">
        <f>AB135*K135</f>
        <v>24</v>
      </c>
      <c r="AD135" s="61">
        <v>0</v>
      </c>
      <c r="AE135" s="61">
        <f>AD135*K135</f>
        <v>0</v>
      </c>
      <c r="AF135" s="61">
        <v>0</v>
      </c>
      <c r="AG135" s="62">
        <f>AF135*K135</f>
        <v>0</v>
      </c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78" t="s">
        <v>102</v>
      </c>
      <c r="AY135" s="85"/>
      <c r="AZ135" s="78" t="s">
        <v>87</v>
      </c>
      <c r="BA135" s="78" t="s">
        <v>9</v>
      </c>
      <c r="BB135" s="85"/>
      <c r="BC135" s="85"/>
      <c r="BD135" s="85"/>
      <c r="BE135" s="78" t="s">
        <v>84</v>
      </c>
      <c r="BF135" s="85"/>
      <c r="BG135" s="85"/>
      <c r="BH135" s="85"/>
      <c r="BI135" s="85"/>
      <c r="BJ135" s="85"/>
      <c r="BK135" s="117">
        <f>IF(AA135="základní",N135,0)</f>
        <v>6650</v>
      </c>
      <c r="BL135" s="117">
        <f>IF(AA135="snížená",N135,0)</f>
        <v>0</v>
      </c>
      <c r="BM135" s="117">
        <f>IF(AA135="zákl. přenesená",N135,0)</f>
        <v>0</v>
      </c>
      <c r="BN135" s="117">
        <f>IF(AA135="sníž. přenesená",N135,0)</f>
        <v>0</v>
      </c>
      <c r="BO135" s="117">
        <f>IF(AA135="nulová",N135,0)</f>
        <v>0</v>
      </c>
      <c r="BP135" s="78" t="s">
        <v>86</v>
      </c>
      <c r="BQ135" s="117">
        <f>ROUND(L135*K135,2)</f>
        <v>6650</v>
      </c>
      <c r="BR135" s="78" t="s">
        <v>102</v>
      </c>
      <c r="BS135" s="78" t="s">
        <v>119</v>
      </c>
    </row>
    <row r="136" spans="2:71" s="8" customFormat="1" ht="28.5" customHeight="1">
      <c r="B136" s="112"/>
      <c r="C136" s="1">
        <v>11</v>
      </c>
      <c r="D136" s="1" t="s">
        <v>108</v>
      </c>
      <c r="E136" s="2" t="s">
        <v>120</v>
      </c>
      <c r="F136" s="186" t="s">
        <v>121</v>
      </c>
      <c r="G136" s="187"/>
      <c r="H136" s="187"/>
      <c r="I136" s="187"/>
      <c r="J136" s="71" t="s">
        <v>97</v>
      </c>
      <c r="K136" s="119">
        <v>250</v>
      </c>
      <c r="L136" s="183">
        <v>12.3</v>
      </c>
      <c r="M136" s="187"/>
      <c r="N136" s="183">
        <f t="shared" si="0"/>
        <v>3075</v>
      </c>
      <c r="O136" s="182"/>
      <c r="P136" s="182"/>
      <c r="Q136" s="182"/>
      <c r="R136" s="111"/>
      <c r="S136" s="111">
        <f t="shared" si="1"/>
        <v>0</v>
      </c>
      <c r="T136" s="111">
        <v>-250</v>
      </c>
      <c r="U136" s="111">
        <f t="shared" si="2"/>
        <v>-3075</v>
      </c>
      <c r="V136" s="111">
        <f t="shared" si="3"/>
        <v>0</v>
      </c>
      <c r="W136" s="111">
        <f t="shared" si="4"/>
        <v>0</v>
      </c>
      <c r="X136" s="116"/>
      <c r="Y136" s="85"/>
      <c r="Z136" s="59" t="s">
        <v>16</v>
      </c>
      <c r="AA136" s="60" t="s">
        <v>32</v>
      </c>
      <c r="AB136" s="61">
        <v>0</v>
      </c>
      <c r="AC136" s="61">
        <f>AB136*K136</f>
        <v>0</v>
      </c>
      <c r="AD136" s="61">
        <v>6.3E-05</v>
      </c>
      <c r="AE136" s="61">
        <f>AD136*K136</f>
        <v>0.01575</v>
      </c>
      <c r="AF136" s="61">
        <v>0</v>
      </c>
      <c r="AG136" s="62">
        <f>AF136*K136</f>
        <v>0</v>
      </c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78" t="s">
        <v>111</v>
      </c>
      <c r="AY136" s="85"/>
      <c r="AZ136" s="78" t="s">
        <v>108</v>
      </c>
      <c r="BA136" s="78" t="s">
        <v>9</v>
      </c>
      <c r="BB136" s="85"/>
      <c r="BC136" s="85"/>
      <c r="BD136" s="85"/>
      <c r="BE136" s="78" t="s">
        <v>84</v>
      </c>
      <c r="BF136" s="85"/>
      <c r="BG136" s="85"/>
      <c r="BH136" s="85"/>
      <c r="BI136" s="85"/>
      <c r="BJ136" s="85"/>
      <c r="BK136" s="117">
        <f>IF(AA136="základní",N136,0)</f>
        <v>3075</v>
      </c>
      <c r="BL136" s="117">
        <f>IF(AA136="snížená",N136,0)</f>
        <v>0</v>
      </c>
      <c r="BM136" s="117">
        <f>IF(AA136="zákl. přenesená",N136,0)</f>
        <v>0</v>
      </c>
      <c r="BN136" s="117">
        <f>IF(AA136="sníž. přenesená",N136,0)</f>
        <v>0</v>
      </c>
      <c r="BO136" s="117">
        <f>IF(AA136="nulová",N136,0)</f>
        <v>0</v>
      </c>
      <c r="BP136" s="78" t="s">
        <v>86</v>
      </c>
      <c r="BQ136" s="117">
        <f>ROUND(L136*K136,2)</f>
        <v>3075</v>
      </c>
      <c r="BR136" s="78" t="s">
        <v>102</v>
      </c>
      <c r="BS136" s="78" t="s">
        <v>122</v>
      </c>
    </row>
    <row r="137" spans="2:71" s="8" customFormat="1" ht="28.5" customHeight="1">
      <c r="B137" s="112"/>
      <c r="C137" s="113">
        <v>12</v>
      </c>
      <c r="D137" s="113" t="s">
        <v>87</v>
      </c>
      <c r="E137" s="118" t="s">
        <v>123</v>
      </c>
      <c r="F137" s="197" t="s">
        <v>124</v>
      </c>
      <c r="G137" s="182"/>
      <c r="H137" s="182"/>
      <c r="I137" s="182"/>
      <c r="J137" s="114" t="s">
        <v>97</v>
      </c>
      <c r="K137" s="115">
        <v>30</v>
      </c>
      <c r="L137" s="181">
        <v>29.4</v>
      </c>
      <c r="M137" s="182"/>
      <c r="N137" s="181">
        <f t="shared" si="0"/>
        <v>882</v>
      </c>
      <c r="O137" s="182"/>
      <c r="P137" s="182"/>
      <c r="Q137" s="182"/>
      <c r="R137" s="111"/>
      <c r="S137" s="111">
        <f t="shared" si="1"/>
        <v>0</v>
      </c>
      <c r="T137" s="111">
        <v>-30</v>
      </c>
      <c r="U137" s="111">
        <f t="shared" si="2"/>
        <v>-882</v>
      </c>
      <c r="V137" s="111">
        <f t="shared" si="3"/>
        <v>0</v>
      </c>
      <c r="W137" s="111">
        <f t="shared" si="4"/>
        <v>0</v>
      </c>
      <c r="X137" s="116"/>
      <c r="Y137" s="85"/>
      <c r="Z137" s="59" t="s">
        <v>16</v>
      </c>
      <c r="AA137" s="60" t="s">
        <v>32</v>
      </c>
      <c r="AB137" s="61">
        <v>0.106</v>
      </c>
      <c r="AC137" s="61">
        <f>AB137*K137</f>
        <v>3.1799999999999997</v>
      </c>
      <c r="AD137" s="61">
        <v>0</v>
      </c>
      <c r="AE137" s="61">
        <f>AD137*K137</f>
        <v>0</v>
      </c>
      <c r="AF137" s="61">
        <v>0</v>
      </c>
      <c r="AG137" s="62">
        <f>AF137*K137</f>
        <v>0</v>
      </c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78" t="s">
        <v>102</v>
      </c>
      <c r="AY137" s="85"/>
      <c r="AZ137" s="78" t="s">
        <v>87</v>
      </c>
      <c r="BA137" s="78" t="s">
        <v>9</v>
      </c>
      <c r="BB137" s="85"/>
      <c r="BC137" s="85"/>
      <c r="BD137" s="85"/>
      <c r="BE137" s="78" t="s">
        <v>84</v>
      </c>
      <c r="BF137" s="85"/>
      <c r="BG137" s="85"/>
      <c r="BH137" s="85"/>
      <c r="BI137" s="85"/>
      <c r="BJ137" s="85"/>
      <c r="BK137" s="117">
        <f>IF(AA137="základní",N137,0)</f>
        <v>882</v>
      </c>
      <c r="BL137" s="117">
        <f>IF(AA137="snížená",N137,0)</f>
        <v>0</v>
      </c>
      <c r="BM137" s="117">
        <f>IF(AA137="zákl. přenesená",N137,0)</f>
        <v>0</v>
      </c>
      <c r="BN137" s="117">
        <f>IF(AA137="sníž. přenesená",N137,0)</f>
        <v>0</v>
      </c>
      <c r="BO137" s="117">
        <f>IF(AA137="nulová",N137,0)</f>
        <v>0</v>
      </c>
      <c r="BP137" s="78" t="s">
        <v>86</v>
      </c>
      <c r="BQ137" s="117">
        <f>ROUND(L137*K137,2)</f>
        <v>882</v>
      </c>
      <c r="BR137" s="78" t="s">
        <v>102</v>
      </c>
      <c r="BS137" s="78" t="s">
        <v>125</v>
      </c>
    </row>
    <row r="138" spans="2:71" s="8" customFormat="1" ht="28.5" customHeight="1">
      <c r="B138" s="112"/>
      <c r="C138" s="1">
        <v>13</v>
      </c>
      <c r="D138" s="1" t="s">
        <v>108</v>
      </c>
      <c r="E138" s="2" t="s">
        <v>126</v>
      </c>
      <c r="F138" s="186" t="s">
        <v>127</v>
      </c>
      <c r="G138" s="187"/>
      <c r="H138" s="187"/>
      <c r="I138" s="187"/>
      <c r="J138" s="71" t="s">
        <v>97</v>
      </c>
      <c r="K138" s="119">
        <v>30</v>
      </c>
      <c r="L138" s="183">
        <v>20.7</v>
      </c>
      <c r="M138" s="187"/>
      <c r="N138" s="183">
        <f t="shared" si="0"/>
        <v>621</v>
      </c>
      <c r="O138" s="182"/>
      <c r="P138" s="182"/>
      <c r="Q138" s="182"/>
      <c r="R138" s="111"/>
      <c r="S138" s="111">
        <f t="shared" si="1"/>
        <v>0</v>
      </c>
      <c r="T138" s="111">
        <v>-30</v>
      </c>
      <c r="U138" s="111">
        <f t="shared" si="2"/>
        <v>-621</v>
      </c>
      <c r="V138" s="111">
        <f t="shared" si="3"/>
        <v>0</v>
      </c>
      <c r="W138" s="111">
        <f t="shared" si="4"/>
        <v>0</v>
      </c>
      <c r="X138" s="116"/>
      <c r="Y138" s="85"/>
      <c r="Z138" s="59"/>
      <c r="AA138" s="60"/>
      <c r="AB138" s="61"/>
      <c r="AC138" s="61"/>
      <c r="AD138" s="61"/>
      <c r="AE138" s="61"/>
      <c r="AF138" s="61"/>
      <c r="AG138" s="62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78"/>
      <c r="AY138" s="85"/>
      <c r="AZ138" s="78"/>
      <c r="BA138" s="78"/>
      <c r="BB138" s="85"/>
      <c r="BC138" s="85"/>
      <c r="BD138" s="85"/>
      <c r="BE138" s="78"/>
      <c r="BF138" s="85"/>
      <c r="BG138" s="85"/>
      <c r="BH138" s="85"/>
      <c r="BI138" s="85"/>
      <c r="BJ138" s="85"/>
      <c r="BK138" s="117"/>
      <c r="BL138" s="117"/>
      <c r="BM138" s="117"/>
      <c r="BN138" s="117"/>
      <c r="BO138" s="117"/>
      <c r="BP138" s="78"/>
      <c r="BQ138" s="117"/>
      <c r="BR138" s="78"/>
      <c r="BS138" s="78"/>
    </row>
    <row r="139" spans="2:71" s="8" customFormat="1" ht="28.5" customHeight="1">
      <c r="B139" s="112"/>
      <c r="C139" s="113">
        <v>14</v>
      </c>
      <c r="D139" s="113" t="s">
        <v>87</v>
      </c>
      <c r="E139" s="109" t="s">
        <v>128</v>
      </c>
      <c r="F139" s="180" t="s">
        <v>129</v>
      </c>
      <c r="G139" s="177"/>
      <c r="H139" s="177"/>
      <c r="I139" s="177"/>
      <c r="J139" s="114" t="s">
        <v>106</v>
      </c>
      <c r="K139" s="115">
        <f>K140+K141+K142+K143</f>
        <v>18</v>
      </c>
      <c r="L139" s="181">
        <v>18.9</v>
      </c>
      <c r="M139" s="182"/>
      <c r="N139" s="181">
        <f>ROUND(L139*K139,2)</f>
        <v>340.2</v>
      </c>
      <c r="O139" s="182"/>
      <c r="P139" s="182"/>
      <c r="Q139" s="182"/>
      <c r="R139" s="111"/>
      <c r="S139" s="111">
        <f t="shared" si="1"/>
        <v>0</v>
      </c>
      <c r="T139" s="111">
        <v>-18</v>
      </c>
      <c r="U139" s="111">
        <f t="shared" si="2"/>
        <v>-340.2</v>
      </c>
      <c r="V139" s="111">
        <f t="shared" si="3"/>
        <v>0</v>
      </c>
      <c r="W139" s="111">
        <f t="shared" si="4"/>
        <v>0</v>
      </c>
      <c r="X139" s="116"/>
      <c r="Y139" s="85"/>
      <c r="Z139" s="59"/>
      <c r="AA139" s="60"/>
      <c r="AB139" s="61"/>
      <c r="AC139" s="61"/>
      <c r="AD139" s="61"/>
      <c r="AE139" s="61"/>
      <c r="AF139" s="61"/>
      <c r="AG139" s="62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78"/>
      <c r="AY139" s="85"/>
      <c r="AZ139" s="78"/>
      <c r="BA139" s="78"/>
      <c r="BB139" s="85"/>
      <c r="BC139" s="85"/>
      <c r="BD139" s="85"/>
      <c r="BE139" s="78"/>
      <c r="BF139" s="85"/>
      <c r="BG139" s="85"/>
      <c r="BH139" s="85"/>
      <c r="BI139" s="85"/>
      <c r="BJ139" s="85"/>
      <c r="BK139" s="117"/>
      <c r="BL139" s="117"/>
      <c r="BM139" s="117"/>
      <c r="BN139" s="117"/>
      <c r="BO139" s="117"/>
      <c r="BP139" s="78"/>
      <c r="BQ139" s="117"/>
      <c r="BR139" s="78"/>
      <c r="BS139" s="78"/>
    </row>
    <row r="140" spans="2:71" s="8" customFormat="1" ht="28.5" customHeight="1">
      <c r="B140" s="112"/>
      <c r="C140" s="1">
        <v>15</v>
      </c>
      <c r="D140" s="63" t="s">
        <v>108</v>
      </c>
      <c r="E140" s="64" t="s">
        <v>130</v>
      </c>
      <c r="F140" s="179" t="s">
        <v>131</v>
      </c>
      <c r="G140" s="176"/>
      <c r="H140" s="176"/>
      <c r="I140" s="176"/>
      <c r="J140" s="65" t="s">
        <v>90</v>
      </c>
      <c r="K140" s="119">
        <v>6</v>
      </c>
      <c r="L140" s="175">
        <v>5.1</v>
      </c>
      <c r="M140" s="176"/>
      <c r="N140" s="183">
        <f>ROUND(L140*K140,2)</f>
        <v>30.6</v>
      </c>
      <c r="O140" s="182"/>
      <c r="P140" s="182"/>
      <c r="Q140" s="182"/>
      <c r="R140" s="111"/>
      <c r="S140" s="111">
        <f t="shared" si="1"/>
        <v>0</v>
      </c>
      <c r="T140" s="111">
        <v>-6</v>
      </c>
      <c r="U140" s="111">
        <f t="shared" si="2"/>
        <v>-30.599999999999998</v>
      </c>
      <c r="V140" s="111">
        <f t="shared" si="3"/>
        <v>0</v>
      </c>
      <c r="W140" s="111">
        <f t="shared" si="4"/>
        <v>0</v>
      </c>
      <c r="X140" s="116"/>
      <c r="Y140" s="85"/>
      <c r="Z140" s="59"/>
      <c r="AA140" s="60"/>
      <c r="AB140" s="61"/>
      <c r="AC140" s="61"/>
      <c r="AD140" s="61"/>
      <c r="AE140" s="61"/>
      <c r="AF140" s="61"/>
      <c r="AG140" s="62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78"/>
      <c r="AY140" s="85"/>
      <c r="AZ140" s="78"/>
      <c r="BA140" s="78"/>
      <c r="BB140" s="85"/>
      <c r="BC140" s="85"/>
      <c r="BD140" s="85"/>
      <c r="BE140" s="78"/>
      <c r="BF140" s="85"/>
      <c r="BG140" s="85"/>
      <c r="BH140" s="85"/>
      <c r="BI140" s="85"/>
      <c r="BJ140" s="85"/>
      <c r="BK140" s="117"/>
      <c r="BL140" s="117"/>
      <c r="BM140" s="117"/>
      <c r="BN140" s="117"/>
      <c r="BO140" s="117"/>
      <c r="BP140" s="78"/>
      <c r="BQ140" s="117"/>
      <c r="BR140" s="78"/>
      <c r="BS140" s="78"/>
    </row>
    <row r="141" spans="2:71" s="8" customFormat="1" ht="28.5" customHeight="1">
      <c r="B141" s="112"/>
      <c r="C141" s="1">
        <v>16</v>
      </c>
      <c r="D141" s="63" t="s">
        <v>108</v>
      </c>
      <c r="E141" s="64" t="s">
        <v>132</v>
      </c>
      <c r="F141" s="179" t="s">
        <v>133</v>
      </c>
      <c r="G141" s="176"/>
      <c r="H141" s="176"/>
      <c r="I141" s="176"/>
      <c r="J141" s="65" t="s">
        <v>90</v>
      </c>
      <c r="K141" s="119">
        <v>8</v>
      </c>
      <c r="L141" s="175">
        <v>40.6</v>
      </c>
      <c r="M141" s="176"/>
      <c r="N141" s="183">
        <f>ROUND(L141*K141,2)</f>
        <v>324.8</v>
      </c>
      <c r="O141" s="182"/>
      <c r="P141" s="182"/>
      <c r="Q141" s="182"/>
      <c r="R141" s="111"/>
      <c r="S141" s="111">
        <f t="shared" si="1"/>
        <v>0</v>
      </c>
      <c r="T141" s="111">
        <v>-8</v>
      </c>
      <c r="U141" s="111">
        <f t="shared" si="2"/>
        <v>-324.8</v>
      </c>
      <c r="V141" s="111">
        <f t="shared" si="3"/>
        <v>0</v>
      </c>
      <c r="W141" s="111">
        <f t="shared" si="4"/>
        <v>0</v>
      </c>
      <c r="X141" s="116"/>
      <c r="Y141" s="85"/>
      <c r="Z141" s="59"/>
      <c r="AA141" s="60"/>
      <c r="AB141" s="61"/>
      <c r="AC141" s="61"/>
      <c r="AD141" s="61"/>
      <c r="AE141" s="61"/>
      <c r="AF141" s="61"/>
      <c r="AG141" s="62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78"/>
      <c r="AY141" s="85"/>
      <c r="AZ141" s="78"/>
      <c r="BA141" s="78"/>
      <c r="BB141" s="85"/>
      <c r="BC141" s="85"/>
      <c r="BD141" s="85"/>
      <c r="BE141" s="78"/>
      <c r="BF141" s="85"/>
      <c r="BG141" s="85"/>
      <c r="BH141" s="85"/>
      <c r="BI141" s="85"/>
      <c r="BJ141" s="85"/>
      <c r="BK141" s="117"/>
      <c r="BL141" s="117"/>
      <c r="BM141" s="117"/>
      <c r="BN141" s="117"/>
      <c r="BO141" s="117"/>
      <c r="BP141" s="78"/>
      <c r="BQ141" s="117"/>
      <c r="BR141" s="78"/>
      <c r="BS141" s="78"/>
    </row>
    <row r="142" spans="2:71" s="8" customFormat="1" ht="28.5" customHeight="1">
      <c r="B142" s="112"/>
      <c r="C142" s="1">
        <v>17</v>
      </c>
      <c r="D142" s="63" t="s">
        <v>108</v>
      </c>
      <c r="E142" s="64" t="s">
        <v>134</v>
      </c>
      <c r="F142" s="179" t="s">
        <v>135</v>
      </c>
      <c r="G142" s="176"/>
      <c r="H142" s="176"/>
      <c r="I142" s="176"/>
      <c r="J142" s="65" t="s">
        <v>90</v>
      </c>
      <c r="K142" s="119">
        <v>2</v>
      </c>
      <c r="L142" s="175">
        <v>82</v>
      </c>
      <c r="M142" s="176"/>
      <c r="N142" s="183">
        <f>ROUND(L142*K142,2)</f>
        <v>164</v>
      </c>
      <c r="O142" s="182"/>
      <c r="P142" s="182"/>
      <c r="Q142" s="182"/>
      <c r="R142" s="111"/>
      <c r="S142" s="111">
        <f t="shared" si="1"/>
        <v>0</v>
      </c>
      <c r="T142" s="111">
        <v>-2</v>
      </c>
      <c r="U142" s="111">
        <f t="shared" si="2"/>
        <v>-164</v>
      </c>
      <c r="V142" s="111">
        <f t="shared" si="3"/>
        <v>0</v>
      </c>
      <c r="W142" s="111">
        <f t="shared" si="4"/>
        <v>0</v>
      </c>
      <c r="X142" s="116"/>
      <c r="Y142" s="85"/>
      <c r="Z142" s="59"/>
      <c r="AA142" s="60"/>
      <c r="AB142" s="61"/>
      <c r="AC142" s="61"/>
      <c r="AD142" s="61"/>
      <c r="AE142" s="61"/>
      <c r="AF142" s="61"/>
      <c r="AG142" s="62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78"/>
      <c r="AY142" s="85"/>
      <c r="AZ142" s="78"/>
      <c r="BA142" s="78"/>
      <c r="BB142" s="85"/>
      <c r="BC142" s="85"/>
      <c r="BD142" s="85"/>
      <c r="BE142" s="78"/>
      <c r="BF142" s="85"/>
      <c r="BG142" s="85"/>
      <c r="BH142" s="85"/>
      <c r="BI142" s="85"/>
      <c r="BJ142" s="85"/>
      <c r="BK142" s="117"/>
      <c r="BL142" s="117"/>
      <c r="BM142" s="117"/>
      <c r="BN142" s="117"/>
      <c r="BO142" s="117"/>
      <c r="BP142" s="78"/>
      <c r="BQ142" s="117"/>
      <c r="BR142" s="78"/>
      <c r="BS142" s="78"/>
    </row>
    <row r="143" spans="2:71" s="8" customFormat="1" ht="28.5" customHeight="1">
      <c r="B143" s="112"/>
      <c r="C143" s="1">
        <v>18</v>
      </c>
      <c r="D143" s="63" t="s">
        <v>108</v>
      </c>
      <c r="E143" s="64" t="s">
        <v>136</v>
      </c>
      <c r="F143" s="179" t="s">
        <v>137</v>
      </c>
      <c r="G143" s="176"/>
      <c r="H143" s="176"/>
      <c r="I143" s="176"/>
      <c r="J143" s="65" t="s">
        <v>90</v>
      </c>
      <c r="K143" s="119">
        <v>2</v>
      </c>
      <c r="L143" s="175">
        <v>32.1</v>
      </c>
      <c r="M143" s="176"/>
      <c r="N143" s="183">
        <f>ROUND(L143*K143,2)</f>
        <v>64.2</v>
      </c>
      <c r="O143" s="182"/>
      <c r="P143" s="182"/>
      <c r="Q143" s="182"/>
      <c r="R143" s="111"/>
      <c r="S143" s="111">
        <f t="shared" si="1"/>
        <v>0</v>
      </c>
      <c r="T143" s="111">
        <v>-2</v>
      </c>
      <c r="U143" s="111">
        <f t="shared" si="2"/>
        <v>-64.2</v>
      </c>
      <c r="V143" s="111">
        <f t="shared" si="3"/>
        <v>0</v>
      </c>
      <c r="W143" s="111">
        <f t="shared" si="4"/>
        <v>0</v>
      </c>
      <c r="X143" s="116"/>
      <c r="Y143" s="85"/>
      <c r="Z143" s="59"/>
      <c r="AA143" s="60"/>
      <c r="AB143" s="61"/>
      <c r="AC143" s="61"/>
      <c r="AD143" s="61"/>
      <c r="AE143" s="61"/>
      <c r="AF143" s="61"/>
      <c r="AG143" s="62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78"/>
      <c r="AY143" s="85"/>
      <c r="AZ143" s="78"/>
      <c r="BA143" s="78"/>
      <c r="BB143" s="85"/>
      <c r="BC143" s="85"/>
      <c r="BD143" s="85"/>
      <c r="BE143" s="78"/>
      <c r="BF143" s="85"/>
      <c r="BG143" s="85"/>
      <c r="BH143" s="85"/>
      <c r="BI143" s="85"/>
      <c r="BJ143" s="85"/>
      <c r="BK143" s="117"/>
      <c r="BL143" s="117"/>
      <c r="BM143" s="117"/>
      <c r="BN143" s="117"/>
      <c r="BO143" s="117"/>
      <c r="BP143" s="78"/>
      <c r="BQ143" s="117"/>
      <c r="BR143" s="78"/>
      <c r="BS143" s="78"/>
    </row>
    <row r="144" spans="2:71" s="8" customFormat="1" ht="28.5" customHeight="1">
      <c r="B144" s="112"/>
      <c r="C144" s="113">
        <v>19</v>
      </c>
      <c r="D144" s="113" t="s">
        <v>87</v>
      </c>
      <c r="E144" s="109" t="s">
        <v>138</v>
      </c>
      <c r="F144" s="180" t="s">
        <v>139</v>
      </c>
      <c r="G144" s="177"/>
      <c r="H144" s="177"/>
      <c r="I144" s="177"/>
      <c r="J144" s="110" t="s">
        <v>90</v>
      </c>
      <c r="K144" s="115">
        <v>1</v>
      </c>
      <c r="L144" s="178">
        <v>64.4</v>
      </c>
      <c r="M144" s="177"/>
      <c r="N144" s="181">
        <f t="shared" si="0"/>
        <v>64.4</v>
      </c>
      <c r="O144" s="182"/>
      <c r="P144" s="182"/>
      <c r="Q144" s="182"/>
      <c r="R144" s="111"/>
      <c r="S144" s="111">
        <f t="shared" si="1"/>
        <v>0</v>
      </c>
      <c r="T144" s="111">
        <v>-1</v>
      </c>
      <c r="U144" s="111">
        <f t="shared" si="2"/>
        <v>-64.4</v>
      </c>
      <c r="V144" s="111">
        <f t="shared" si="3"/>
        <v>0</v>
      </c>
      <c r="W144" s="111">
        <f t="shared" si="4"/>
        <v>0</v>
      </c>
      <c r="X144" s="116"/>
      <c r="Y144" s="85"/>
      <c r="Z144" s="59"/>
      <c r="AA144" s="60"/>
      <c r="AB144" s="61"/>
      <c r="AC144" s="61"/>
      <c r="AD144" s="61"/>
      <c r="AE144" s="61"/>
      <c r="AF144" s="61"/>
      <c r="AG144" s="62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78"/>
      <c r="AY144" s="85"/>
      <c r="AZ144" s="78"/>
      <c r="BA144" s="78"/>
      <c r="BB144" s="85"/>
      <c r="BC144" s="85"/>
      <c r="BD144" s="85"/>
      <c r="BE144" s="78"/>
      <c r="BF144" s="85"/>
      <c r="BG144" s="85"/>
      <c r="BH144" s="85"/>
      <c r="BI144" s="85"/>
      <c r="BJ144" s="85"/>
      <c r="BK144" s="117"/>
      <c r="BL144" s="117"/>
      <c r="BM144" s="117"/>
      <c r="BN144" s="117"/>
      <c r="BO144" s="117"/>
      <c r="BP144" s="78"/>
      <c r="BQ144" s="117"/>
      <c r="BR144" s="78"/>
      <c r="BS144" s="78"/>
    </row>
    <row r="145" spans="2:71" s="8" customFormat="1" ht="28.5" customHeight="1">
      <c r="B145" s="112"/>
      <c r="C145" s="1">
        <v>20</v>
      </c>
      <c r="D145" s="1" t="s">
        <v>108</v>
      </c>
      <c r="E145" s="64" t="s">
        <v>140</v>
      </c>
      <c r="F145" s="179" t="s">
        <v>141</v>
      </c>
      <c r="G145" s="176"/>
      <c r="H145" s="176"/>
      <c r="I145" s="176"/>
      <c r="J145" s="65" t="s">
        <v>90</v>
      </c>
      <c r="K145" s="119">
        <v>1</v>
      </c>
      <c r="L145" s="175">
        <v>190.7</v>
      </c>
      <c r="M145" s="176"/>
      <c r="N145" s="183">
        <f t="shared" si="0"/>
        <v>190.7</v>
      </c>
      <c r="O145" s="182"/>
      <c r="P145" s="182"/>
      <c r="Q145" s="182"/>
      <c r="R145" s="111"/>
      <c r="S145" s="111">
        <f t="shared" si="1"/>
        <v>0</v>
      </c>
      <c r="T145" s="111">
        <v>-1</v>
      </c>
      <c r="U145" s="111">
        <f t="shared" si="2"/>
        <v>-190.7</v>
      </c>
      <c r="V145" s="111">
        <f t="shared" si="3"/>
        <v>0</v>
      </c>
      <c r="W145" s="111">
        <f t="shared" si="4"/>
        <v>0</v>
      </c>
      <c r="X145" s="116"/>
      <c r="Y145" s="85"/>
      <c r="Z145" s="59"/>
      <c r="AA145" s="60"/>
      <c r="AB145" s="61"/>
      <c r="AC145" s="61"/>
      <c r="AD145" s="61"/>
      <c r="AE145" s="61"/>
      <c r="AF145" s="61"/>
      <c r="AG145" s="62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78"/>
      <c r="AY145" s="85"/>
      <c r="AZ145" s="78"/>
      <c r="BA145" s="78"/>
      <c r="BB145" s="85"/>
      <c r="BC145" s="85"/>
      <c r="BD145" s="85"/>
      <c r="BE145" s="78"/>
      <c r="BF145" s="85"/>
      <c r="BG145" s="85"/>
      <c r="BH145" s="85"/>
      <c r="BI145" s="85"/>
      <c r="BJ145" s="85"/>
      <c r="BK145" s="117"/>
      <c r="BL145" s="117"/>
      <c r="BM145" s="117"/>
      <c r="BN145" s="117"/>
      <c r="BO145" s="117"/>
      <c r="BP145" s="78"/>
      <c r="BQ145" s="117"/>
      <c r="BR145" s="78"/>
      <c r="BS145" s="78"/>
    </row>
    <row r="146" spans="2:71" s="8" customFormat="1" ht="28.5" customHeight="1">
      <c r="B146" s="112"/>
      <c r="C146" s="113">
        <v>21</v>
      </c>
      <c r="D146" s="113" t="s">
        <v>87</v>
      </c>
      <c r="E146" s="109" t="s">
        <v>142</v>
      </c>
      <c r="F146" s="180" t="s">
        <v>143</v>
      </c>
      <c r="G146" s="177"/>
      <c r="H146" s="177"/>
      <c r="I146" s="177"/>
      <c r="J146" s="114" t="s">
        <v>115</v>
      </c>
      <c r="K146" s="111">
        <v>20</v>
      </c>
      <c r="L146" s="178">
        <v>130</v>
      </c>
      <c r="M146" s="177"/>
      <c r="N146" s="181">
        <f>ROUND(L146*K146,2)</f>
        <v>2600</v>
      </c>
      <c r="O146" s="182"/>
      <c r="P146" s="182"/>
      <c r="Q146" s="182"/>
      <c r="R146" s="111"/>
      <c r="S146" s="111">
        <f t="shared" si="1"/>
        <v>0</v>
      </c>
      <c r="T146" s="111">
        <v>-20</v>
      </c>
      <c r="U146" s="111">
        <f t="shared" si="2"/>
        <v>-2600</v>
      </c>
      <c r="V146" s="111">
        <f t="shared" si="3"/>
        <v>0</v>
      </c>
      <c r="W146" s="111">
        <f t="shared" si="4"/>
        <v>0</v>
      </c>
      <c r="X146" s="116"/>
      <c r="Y146" s="85"/>
      <c r="Z146" s="59"/>
      <c r="AA146" s="60"/>
      <c r="AB146" s="61"/>
      <c r="AC146" s="61"/>
      <c r="AD146" s="61"/>
      <c r="AE146" s="61"/>
      <c r="AF146" s="61"/>
      <c r="AG146" s="62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78"/>
      <c r="AY146" s="85"/>
      <c r="AZ146" s="78"/>
      <c r="BA146" s="78"/>
      <c r="BB146" s="85"/>
      <c r="BC146" s="85"/>
      <c r="BD146" s="85"/>
      <c r="BE146" s="78"/>
      <c r="BF146" s="85"/>
      <c r="BG146" s="85"/>
      <c r="BH146" s="85"/>
      <c r="BI146" s="85"/>
      <c r="BJ146" s="85"/>
      <c r="BK146" s="117"/>
      <c r="BL146" s="117"/>
      <c r="BM146" s="117"/>
      <c r="BN146" s="117"/>
      <c r="BO146" s="117"/>
      <c r="BP146" s="78"/>
      <c r="BQ146" s="117"/>
      <c r="BR146" s="78"/>
      <c r="BS146" s="78"/>
    </row>
    <row r="147" spans="2:69" s="47" customFormat="1" ht="29.25" customHeight="1">
      <c r="B147" s="43"/>
      <c r="C147" s="44"/>
      <c r="D147" s="56" t="s">
        <v>56</v>
      </c>
      <c r="E147" s="56"/>
      <c r="F147" s="56"/>
      <c r="G147" s="56"/>
      <c r="H147" s="56"/>
      <c r="I147" s="56"/>
      <c r="J147" s="56"/>
      <c r="K147" s="56"/>
      <c r="L147" s="56"/>
      <c r="M147" s="56"/>
      <c r="N147" s="195">
        <f>N148+N149+N150+N151+N152+N155+N156+N154+N153</f>
        <v>15197</v>
      </c>
      <c r="O147" s="196"/>
      <c r="P147" s="196"/>
      <c r="Q147" s="196"/>
      <c r="R147" s="121"/>
      <c r="S147" s="132">
        <f>SUM(S148:S156)</f>
        <v>0</v>
      </c>
      <c r="T147" s="121"/>
      <c r="U147" s="135">
        <f>SUM(U148:U156)</f>
        <v>-14607</v>
      </c>
      <c r="V147" s="111"/>
      <c r="W147" s="134">
        <f>SUM(W148:W156)</f>
        <v>590</v>
      </c>
      <c r="X147" s="46"/>
      <c r="Z147" s="48"/>
      <c r="AA147" s="44"/>
      <c r="AB147" s="44"/>
      <c r="AC147" s="49">
        <f>SUM(AC148:AC156)</f>
        <v>3.5999999999999996</v>
      </c>
      <c r="AD147" s="44"/>
      <c r="AE147" s="49">
        <f>SUM(AE148:AE156)</f>
        <v>0.0019199999999999998</v>
      </c>
      <c r="AF147" s="44"/>
      <c r="AG147" s="50">
        <f>SUM(AG148:AG156)</f>
        <v>0</v>
      </c>
      <c r="AX147" s="51" t="s">
        <v>9</v>
      </c>
      <c r="AZ147" s="52" t="s">
        <v>82</v>
      </c>
      <c r="BA147" s="52" t="s">
        <v>86</v>
      </c>
      <c r="BE147" s="51" t="s">
        <v>84</v>
      </c>
      <c r="BQ147" s="53">
        <f>SUM(BQ148:BQ156)</f>
        <v>1062</v>
      </c>
    </row>
    <row r="148" spans="2:71" s="8" customFormat="1" ht="28.5" customHeight="1">
      <c r="B148" s="112"/>
      <c r="C148" s="113">
        <v>22</v>
      </c>
      <c r="D148" s="113" t="s">
        <v>87</v>
      </c>
      <c r="E148" s="109" t="s">
        <v>144</v>
      </c>
      <c r="F148" s="180" t="s">
        <v>145</v>
      </c>
      <c r="G148" s="177"/>
      <c r="H148" s="177"/>
      <c r="I148" s="177"/>
      <c r="J148" s="110" t="s">
        <v>97</v>
      </c>
      <c r="K148" s="111">
        <f>K149+K150</f>
        <v>40</v>
      </c>
      <c r="L148" s="178">
        <v>20.1</v>
      </c>
      <c r="M148" s="177"/>
      <c r="N148" s="181">
        <f aca="true" t="shared" si="5" ref="N148:N155">ROUND(L148*K148,2)</f>
        <v>804</v>
      </c>
      <c r="O148" s="182"/>
      <c r="P148" s="182"/>
      <c r="Q148" s="182"/>
      <c r="R148" s="111"/>
      <c r="S148" s="111">
        <f aca="true" t="shared" si="6" ref="S148:S156">R148*L148</f>
        <v>0</v>
      </c>
      <c r="T148" s="111">
        <v>-40</v>
      </c>
      <c r="U148" s="111">
        <f aca="true" t="shared" si="7" ref="U148:U156">T148*L148</f>
        <v>-804</v>
      </c>
      <c r="V148" s="111">
        <f t="shared" si="3"/>
        <v>0</v>
      </c>
      <c r="W148" s="111">
        <f t="shared" si="4"/>
        <v>0</v>
      </c>
      <c r="X148" s="116"/>
      <c r="Y148" s="85"/>
      <c r="Z148" s="59" t="s">
        <v>16</v>
      </c>
      <c r="AA148" s="60" t="s">
        <v>32</v>
      </c>
      <c r="AB148" s="61">
        <v>0.09</v>
      </c>
      <c r="AC148" s="61">
        <f>AB148*K148</f>
        <v>3.5999999999999996</v>
      </c>
      <c r="AD148" s="61">
        <v>0</v>
      </c>
      <c r="AE148" s="61">
        <f>AD148*K148</f>
        <v>0</v>
      </c>
      <c r="AF148" s="61">
        <v>0</v>
      </c>
      <c r="AG148" s="62">
        <f>AF148*K148</f>
        <v>0</v>
      </c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78" t="s">
        <v>102</v>
      </c>
      <c r="AY148" s="85"/>
      <c r="AZ148" s="78" t="s">
        <v>87</v>
      </c>
      <c r="BA148" s="78" t="s">
        <v>9</v>
      </c>
      <c r="BB148" s="85"/>
      <c r="BC148" s="85"/>
      <c r="BD148" s="85"/>
      <c r="BE148" s="78" t="s">
        <v>84</v>
      </c>
      <c r="BF148" s="85"/>
      <c r="BG148" s="85"/>
      <c r="BH148" s="85"/>
      <c r="BI148" s="85"/>
      <c r="BJ148" s="85"/>
      <c r="BK148" s="117">
        <f>IF(AA148="základní",N148,0)</f>
        <v>804</v>
      </c>
      <c r="BL148" s="117">
        <f>IF(AA148="snížená",N148,0)</f>
        <v>0</v>
      </c>
      <c r="BM148" s="117">
        <f>IF(AA148="zákl. přenesená",N148,0)</f>
        <v>0</v>
      </c>
      <c r="BN148" s="117">
        <f>IF(AA148="sníž. přenesená",N148,0)</f>
        <v>0</v>
      </c>
      <c r="BO148" s="117">
        <f>IF(AA148="nulová",N148,0)</f>
        <v>0</v>
      </c>
      <c r="BP148" s="78" t="s">
        <v>86</v>
      </c>
      <c r="BQ148" s="117">
        <f>ROUND(L148*K148,2)</f>
        <v>804</v>
      </c>
      <c r="BR148" s="78" t="s">
        <v>102</v>
      </c>
      <c r="BS148" s="78" t="s">
        <v>146</v>
      </c>
    </row>
    <row r="149" spans="2:71" s="8" customFormat="1" ht="28.5" customHeight="1">
      <c r="B149" s="112"/>
      <c r="C149" s="1">
        <v>23</v>
      </c>
      <c r="D149" s="1" t="s">
        <v>108</v>
      </c>
      <c r="E149" s="64" t="s">
        <v>147</v>
      </c>
      <c r="F149" s="179" t="s">
        <v>148</v>
      </c>
      <c r="G149" s="176"/>
      <c r="H149" s="176"/>
      <c r="I149" s="176"/>
      <c r="J149" s="65" t="s">
        <v>97</v>
      </c>
      <c r="K149" s="66">
        <v>30</v>
      </c>
      <c r="L149" s="175">
        <v>8.6</v>
      </c>
      <c r="M149" s="176"/>
      <c r="N149" s="183">
        <f t="shared" si="5"/>
        <v>258</v>
      </c>
      <c r="O149" s="182"/>
      <c r="P149" s="182"/>
      <c r="Q149" s="182"/>
      <c r="R149" s="111"/>
      <c r="S149" s="111">
        <f t="shared" si="6"/>
        <v>0</v>
      </c>
      <c r="T149" s="111">
        <v>-30</v>
      </c>
      <c r="U149" s="111">
        <f t="shared" si="7"/>
        <v>-258</v>
      </c>
      <c r="V149" s="111">
        <f t="shared" si="3"/>
        <v>0</v>
      </c>
      <c r="W149" s="111">
        <f t="shared" si="4"/>
        <v>0</v>
      </c>
      <c r="X149" s="116"/>
      <c r="Y149" s="85"/>
      <c r="Z149" s="59" t="s">
        <v>16</v>
      </c>
      <c r="AA149" s="60" t="s">
        <v>32</v>
      </c>
      <c r="AB149" s="61">
        <v>0</v>
      </c>
      <c r="AC149" s="61">
        <f>AB149*K149</f>
        <v>0</v>
      </c>
      <c r="AD149" s="61">
        <v>6.4E-05</v>
      </c>
      <c r="AE149" s="61">
        <f>AD149*K149</f>
        <v>0.0019199999999999998</v>
      </c>
      <c r="AF149" s="61">
        <v>0</v>
      </c>
      <c r="AG149" s="62">
        <f>AF149*K149</f>
        <v>0</v>
      </c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78" t="s">
        <v>111</v>
      </c>
      <c r="AY149" s="85"/>
      <c r="AZ149" s="78" t="s">
        <v>108</v>
      </c>
      <c r="BA149" s="78" t="s">
        <v>9</v>
      </c>
      <c r="BB149" s="85"/>
      <c r="BC149" s="85"/>
      <c r="BD149" s="85"/>
      <c r="BE149" s="78" t="s">
        <v>84</v>
      </c>
      <c r="BF149" s="85"/>
      <c r="BG149" s="85"/>
      <c r="BH149" s="85"/>
      <c r="BI149" s="85"/>
      <c r="BJ149" s="85"/>
      <c r="BK149" s="117">
        <f>IF(AA149="základní",N149,0)</f>
        <v>258</v>
      </c>
      <c r="BL149" s="117">
        <f>IF(AA149="snížená",N149,0)</f>
        <v>0</v>
      </c>
      <c r="BM149" s="117">
        <f>IF(AA149="zákl. přenesená",N149,0)</f>
        <v>0</v>
      </c>
      <c r="BN149" s="117">
        <f>IF(AA149="sníž. přenesená",N149,0)</f>
        <v>0</v>
      </c>
      <c r="BO149" s="117">
        <f>IF(AA149="nulová",N149,0)</f>
        <v>0</v>
      </c>
      <c r="BP149" s="78" t="s">
        <v>86</v>
      </c>
      <c r="BQ149" s="117">
        <f>ROUND(L149*K149,2)</f>
        <v>258</v>
      </c>
      <c r="BR149" s="78" t="s">
        <v>102</v>
      </c>
      <c r="BS149" s="78" t="s">
        <v>149</v>
      </c>
    </row>
    <row r="150" spans="2:71" s="8" customFormat="1" ht="28.5" customHeight="1">
      <c r="B150" s="112"/>
      <c r="C150" s="1">
        <v>24</v>
      </c>
      <c r="D150" s="1" t="s">
        <v>108</v>
      </c>
      <c r="E150" s="64" t="s">
        <v>150</v>
      </c>
      <c r="F150" s="179" t="s">
        <v>151</v>
      </c>
      <c r="G150" s="176"/>
      <c r="H150" s="176"/>
      <c r="I150" s="176"/>
      <c r="J150" s="65" t="s">
        <v>97</v>
      </c>
      <c r="K150" s="66">
        <v>10</v>
      </c>
      <c r="L150" s="175">
        <v>9.9</v>
      </c>
      <c r="M150" s="176"/>
      <c r="N150" s="183">
        <f>ROUND(L150*K150,2)</f>
        <v>99</v>
      </c>
      <c r="O150" s="182"/>
      <c r="P150" s="182"/>
      <c r="Q150" s="182"/>
      <c r="R150" s="111"/>
      <c r="S150" s="111">
        <f t="shared" si="6"/>
        <v>0</v>
      </c>
      <c r="T150" s="111">
        <v>-10</v>
      </c>
      <c r="U150" s="111">
        <f t="shared" si="7"/>
        <v>-99</v>
      </c>
      <c r="V150" s="111">
        <f t="shared" si="3"/>
        <v>0</v>
      </c>
      <c r="W150" s="111">
        <f t="shared" si="4"/>
        <v>0</v>
      </c>
      <c r="X150" s="116"/>
      <c r="Y150" s="85"/>
      <c r="Z150" s="59"/>
      <c r="AA150" s="60"/>
      <c r="AB150" s="61"/>
      <c r="AC150" s="61"/>
      <c r="AD150" s="61"/>
      <c r="AE150" s="61"/>
      <c r="AF150" s="61"/>
      <c r="AG150" s="62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78"/>
      <c r="AY150" s="85"/>
      <c r="AZ150" s="78"/>
      <c r="BA150" s="78"/>
      <c r="BB150" s="85"/>
      <c r="BC150" s="85"/>
      <c r="BD150" s="85"/>
      <c r="BE150" s="78"/>
      <c r="BF150" s="85"/>
      <c r="BG150" s="85"/>
      <c r="BH150" s="85"/>
      <c r="BI150" s="85"/>
      <c r="BJ150" s="85"/>
      <c r="BK150" s="117"/>
      <c r="BL150" s="117"/>
      <c r="BM150" s="117"/>
      <c r="BN150" s="117"/>
      <c r="BO150" s="117"/>
      <c r="BP150" s="78"/>
      <c r="BQ150" s="117"/>
      <c r="BR150" s="78"/>
      <c r="BS150" s="78"/>
    </row>
    <row r="151" spans="2:71" s="8" customFormat="1" ht="28.5" customHeight="1">
      <c r="B151" s="112"/>
      <c r="C151" s="108">
        <v>25</v>
      </c>
      <c r="D151" s="108" t="s">
        <v>87</v>
      </c>
      <c r="E151" s="109" t="s">
        <v>152</v>
      </c>
      <c r="F151" s="180" t="s">
        <v>153</v>
      </c>
      <c r="G151" s="177"/>
      <c r="H151" s="177"/>
      <c r="I151" s="177"/>
      <c r="J151" s="110" t="s">
        <v>97</v>
      </c>
      <c r="K151" s="111">
        <f>K152+K154+K155+K156+K153</f>
        <v>530</v>
      </c>
      <c r="L151" s="178">
        <v>14.3</v>
      </c>
      <c r="M151" s="177"/>
      <c r="N151" s="178">
        <f t="shared" si="5"/>
        <v>7579</v>
      </c>
      <c r="O151" s="177"/>
      <c r="P151" s="177"/>
      <c r="Q151" s="177"/>
      <c r="R151" s="111"/>
      <c r="S151" s="111">
        <f t="shared" si="6"/>
        <v>0</v>
      </c>
      <c r="T151" s="111">
        <v>-530</v>
      </c>
      <c r="U151" s="111">
        <f t="shared" si="7"/>
        <v>-7579</v>
      </c>
      <c r="V151" s="111">
        <f t="shared" si="3"/>
        <v>0</v>
      </c>
      <c r="W151" s="111">
        <f t="shared" si="4"/>
        <v>0</v>
      </c>
      <c r="X151" s="116"/>
      <c r="Y151" s="85"/>
      <c r="Z151" s="59"/>
      <c r="AA151" s="60"/>
      <c r="AB151" s="61"/>
      <c r="AC151" s="61"/>
      <c r="AD151" s="61"/>
      <c r="AE151" s="61"/>
      <c r="AF151" s="61"/>
      <c r="AG151" s="62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78"/>
      <c r="AY151" s="85"/>
      <c r="AZ151" s="78"/>
      <c r="BA151" s="78"/>
      <c r="BB151" s="85"/>
      <c r="BC151" s="85"/>
      <c r="BD151" s="85"/>
      <c r="BE151" s="78"/>
      <c r="BF151" s="85"/>
      <c r="BG151" s="85"/>
      <c r="BH151" s="85"/>
      <c r="BI151" s="85"/>
      <c r="BJ151" s="85"/>
      <c r="BK151" s="117"/>
      <c r="BL151" s="117"/>
      <c r="BM151" s="117"/>
      <c r="BN151" s="117"/>
      <c r="BO151" s="117"/>
      <c r="BP151" s="78"/>
      <c r="BQ151" s="117"/>
      <c r="BR151" s="78"/>
      <c r="BS151" s="78"/>
    </row>
    <row r="152" spans="2:71" s="8" customFormat="1" ht="28.5" customHeight="1">
      <c r="B152" s="112"/>
      <c r="C152" s="63">
        <v>26</v>
      </c>
      <c r="D152" s="63" t="s">
        <v>108</v>
      </c>
      <c r="E152" s="64" t="s">
        <v>154</v>
      </c>
      <c r="F152" s="179" t="s">
        <v>155</v>
      </c>
      <c r="G152" s="176"/>
      <c r="H152" s="176"/>
      <c r="I152" s="176"/>
      <c r="J152" s="65" t="s">
        <v>97</v>
      </c>
      <c r="K152" s="66">
        <v>450</v>
      </c>
      <c r="L152" s="175">
        <v>11.8</v>
      </c>
      <c r="M152" s="176"/>
      <c r="N152" s="175">
        <f t="shared" si="5"/>
        <v>5310</v>
      </c>
      <c r="O152" s="177"/>
      <c r="P152" s="177"/>
      <c r="Q152" s="177"/>
      <c r="R152" s="111"/>
      <c r="S152" s="111">
        <f t="shared" si="6"/>
        <v>0</v>
      </c>
      <c r="T152" s="111">
        <v>-400</v>
      </c>
      <c r="U152" s="111">
        <f t="shared" si="7"/>
        <v>-4720</v>
      </c>
      <c r="V152" s="111">
        <f t="shared" si="3"/>
        <v>50</v>
      </c>
      <c r="W152" s="111">
        <f t="shared" si="4"/>
        <v>590</v>
      </c>
      <c r="X152" s="116"/>
      <c r="Y152" s="85"/>
      <c r="Z152" s="59"/>
      <c r="AA152" s="60"/>
      <c r="AB152" s="61"/>
      <c r="AC152" s="61"/>
      <c r="AD152" s="61"/>
      <c r="AE152" s="61"/>
      <c r="AF152" s="61"/>
      <c r="AG152" s="62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78"/>
      <c r="AY152" s="85"/>
      <c r="AZ152" s="78"/>
      <c r="BA152" s="78"/>
      <c r="BB152" s="85"/>
      <c r="BC152" s="85"/>
      <c r="BD152" s="85"/>
      <c r="BE152" s="78"/>
      <c r="BF152" s="85"/>
      <c r="BG152" s="85"/>
      <c r="BH152" s="85"/>
      <c r="BI152" s="85"/>
      <c r="BJ152" s="85"/>
      <c r="BK152" s="117"/>
      <c r="BL152" s="117"/>
      <c r="BM152" s="117"/>
      <c r="BN152" s="117"/>
      <c r="BO152" s="117"/>
      <c r="BP152" s="78"/>
      <c r="BQ152" s="117"/>
      <c r="BR152" s="78"/>
      <c r="BS152" s="78"/>
    </row>
    <row r="153" spans="2:71" s="8" customFormat="1" ht="28.5" customHeight="1">
      <c r="B153" s="112"/>
      <c r="C153" s="63">
        <v>27</v>
      </c>
      <c r="D153" s="63" t="s">
        <v>108</v>
      </c>
      <c r="E153" s="64" t="s">
        <v>156</v>
      </c>
      <c r="F153" s="179" t="s">
        <v>157</v>
      </c>
      <c r="G153" s="176"/>
      <c r="H153" s="176"/>
      <c r="I153" s="176"/>
      <c r="J153" s="65" t="s">
        <v>97</v>
      </c>
      <c r="K153" s="66">
        <v>10</v>
      </c>
      <c r="L153" s="175">
        <v>11.8</v>
      </c>
      <c r="M153" s="176"/>
      <c r="N153" s="175">
        <f t="shared" si="5"/>
        <v>118</v>
      </c>
      <c r="O153" s="177"/>
      <c r="P153" s="177"/>
      <c r="Q153" s="177"/>
      <c r="R153" s="111"/>
      <c r="S153" s="111">
        <f t="shared" si="6"/>
        <v>0</v>
      </c>
      <c r="T153" s="111">
        <v>-10</v>
      </c>
      <c r="U153" s="111">
        <f t="shared" si="7"/>
        <v>-118</v>
      </c>
      <c r="V153" s="111">
        <f t="shared" si="3"/>
        <v>0</v>
      </c>
      <c r="W153" s="111">
        <f t="shared" si="4"/>
        <v>0</v>
      </c>
      <c r="X153" s="116"/>
      <c r="Y153" s="85"/>
      <c r="Z153" s="59"/>
      <c r="AA153" s="60"/>
      <c r="AB153" s="61"/>
      <c r="AC153" s="61"/>
      <c r="AD153" s="61"/>
      <c r="AE153" s="61"/>
      <c r="AF153" s="61"/>
      <c r="AG153" s="62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78"/>
      <c r="AY153" s="85"/>
      <c r="AZ153" s="78"/>
      <c r="BA153" s="78"/>
      <c r="BB153" s="85"/>
      <c r="BC153" s="85"/>
      <c r="BD153" s="85"/>
      <c r="BE153" s="78"/>
      <c r="BF153" s="85"/>
      <c r="BG153" s="85"/>
      <c r="BH153" s="85"/>
      <c r="BI153" s="85"/>
      <c r="BJ153" s="85"/>
      <c r="BK153" s="117"/>
      <c r="BL153" s="117"/>
      <c r="BM153" s="117"/>
      <c r="BN153" s="117"/>
      <c r="BO153" s="117"/>
      <c r="BP153" s="78"/>
      <c r="BQ153" s="117"/>
      <c r="BR153" s="78"/>
      <c r="BS153" s="78"/>
    </row>
    <row r="154" spans="2:71" s="8" customFormat="1" ht="28.5" customHeight="1">
      <c r="B154" s="112"/>
      <c r="C154" s="63">
        <v>28</v>
      </c>
      <c r="D154" s="63" t="s">
        <v>108</v>
      </c>
      <c r="E154" s="64" t="s">
        <v>158</v>
      </c>
      <c r="F154" s="179" t="s">
        <v>159</v>
      </c>
      <c r="G154" s="176"/>
      <c r="H154" s="176"/>
      <c r="I154" s="176"/>
      <c r="J154" s="65" t="s">
        <v>97</v>
      </c>
      <c r="K154" s="66">
        <v>0</v>
      </c>
      <c r="L154" s="175">
        <v>0</v>
      </c>
      <c r="M154" s="176"/>
      <c r="N154" s="175">
        <f>ROUND(L154*K154,2)</f>
        <v>0</v>
      </c>
      <c r="O154" s="177"/>
      <c r="P154" s="177"/>
      <c r="Q154" s="177"/>
      <c r="R154" s="111"/>
      <c r="S154" s="111">
        <f t="shared" si="6"/>
        <v>0</v>
      </c>
      <c r="T154" s="111"/>
      <c r="U154" s="111">
        <f t="shared" si="7"/>
        <v>0</v>
      </c>
      <c r="V154" s="111">
        <f t="shared" si="3"/>
        <v>0</v>
      </c>
      <c r="W154" s="111">
        <f t="shared" si="4"/>
        <v>0</v>
      </c>
      <c r="X154" s="116"/>
      <c r="Y154" s="85"/>
      <c r="Z154" s="59"/>
      <c r="AA154" s="60"/>
      <c r="AB154" s="61"/>
      <c r="AC154" s="61"/>
      <c r="AD154" s="61"/>
      <c r="AE154" s="61"/>
      <c r="AF154" s="61"/>
      <c r="AG154" s="62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78"/>
      <c r="AY154" s="85"/>
      <c r="AZ154" s="78"/>
      <c r="BA154" s="78"/>
      <c r="BB154" s="85"/>
      <c r="BC154" s="85"/>
      <c r="BD154" s="85"/>
      <c r="BE154" s="78"/>
      <c r="BF154" s="85"/>
      <c r="BG154" s="85"/>
      <c r="BH154" s="85"/>
      <c r="BI154" s="85"/>
      <c r="BJ154" s="85"/>
      <c r="BK154" s="117"/>
      <c r="BL154" s="117"/>
      <c r="BM154" s="117"/>
      <c r="BN154" s="117"/>
      <c r="BO154" s="117"/>
      <c r="BP154" s="78"/>
      <c r="BQ154" s="117"/>
      <c r="BR154" s="78"/>
      <c r="BS154" s="78"/>
    </row>
    <row r="155" spans="2:71" s="8" customFormat="1" ht="28.5" customHeight="1">
      <c r="B155" s="112"/>
      <c r="C155" s="63">
        <v>29</v>
      </c>
      <c r="D155" s="63" t="s">
        <v>108</v>
      </c>
      <c r="E155" s="64" t="s">
        <v>160</v>
      </c>
      <c r="F155" s="179" t="s">
        <v>161</v>
      </c>
      <c r="G155" s="176"/>
      <c r="H155" s="176"/>
      <c r="I155" s="176"/>
      <c r="J155" s="65" t="s">
        <v>97</v>
      </c>
      <c r="K155" s="66">
        <v>40</v>
      </c>
      <c r="L155" s="175">
        <v>11.1</v>
      </c>
      <c r="M155" s="176"/>
      <c r="N155" s="175">
        <f t="shared" si="5"/>
        <v>444</v>
      </c>
      <c r="O155" s="177"/>
      <c r="P155" s="177"/>
      <c r="Q155" s="177"/>
      <c r="R155" s="111"/>
      <c r="S155" s="111">
        <f t="shared" si="6"/>
        <v>0</v>
      </c>
      <c r="T155" s="111">
        <v>-40</v>
      </c>
      <c r="U155" s="111">
        <f t="shared" si="7"/>
        <v>-444</v>
      </c>
      <c r="V155" s="111">
        <f t="shared" si="3"/>
        <v>0</v>
      </c>
      <c r="W155" s="111">
        <f t="shared" si="4"/>
        <v>0</v>
      </c>
      <c r="X155" s="116"/>
      <c r="Y155" s="85"/>
      <c r="Z155" s="59"/>
      <c r="AA155" s="60"/>
      <c r="AB155" s="61"/>
      <c r="AC155" s="61"/>
      <c r="AD155" s="61"/>
      <c r="AE155" s="61"/>
      <c r="AF155" s="61"/>
      <c r="AG155" s="62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78"/>
      <c r="AY155" s="85"/>
      <c r="AZ155" s="78"/>
      <c r="BA155" s="78"/>
      <c r="BB155" s="85"/>
      <c r="BC155" s="85"/>
      <c r="BD155" s="85"/>
      <c r="BE155" s="78"/>
      <c r="BF155" s="85"/>
      <c r="BG155" s="85"/>
      <c r="BH155" s="85"/>
      <c r="BI155" s="85"/>
      <c r="BJ155" s="85"/>
      <c r="BK155" s="117"/>
      <c r="BL155" s="117"/>
      <c r="BM155" s="117"/>
      <c r="BN155" s="117"/>
      <c r="BO155" s="117"/>
      <c r="BP155" s="78"/>
      <c r="BQ155" s="117"/>
      <c r="BR155" s="78"/>
      <c r="BS155" s="78"/>
    </row>
    <row r="156" spans="2:71" s="8" customFormat="1" ht="28.5" customHeight="1">
      <c r="B156" s="112"/>
      <c r="C156" s="63">
        <v>30</v>
      </c>
      <c r="D156" s="63" t="s">
        <v>108</v>
      </c>
      <c r="E156" s="64" t="s">
        <v>162</v>
      </c>
      <c r="F156" s="179" t="s">
        <v>163</v>
      </c>
      <c r="G156" s="176"/>
      <c r="H156" s="176"/>
      <c r="I156" s="176"/>
      <c r="J156" s="65" t="s">
        <v>97</v>
      </c>
      <c r="K156" s="66">
        <v>30</v>
      </c>
      <c r="L156" s="175">
        <v>19.5</v>
      </c>
      <c r="M156" s="176"/>
      <c r="N156" s="175">
        <f>ROUND(L156*K156,2)</f>
        <v>585</v>
      </c>
      <c r="O156" s="177"/>
      <c r="P156" s="177"/>
      <c r="Q156" s="177"/>
      <c r="R156" s="111"/>
      <c r="S156" s="111">
        <f t="shared" si="6"/>
        <v>0</v>
      </c>
      <c r="T156" s="111">
        <v>-30</v>
      </c>
      <c r="U156" s="111">
        <f t="shared" si="7"/>
        <v>-585</v>
      </c>
      <c r="V156" s="111">
        <f t="shared" si="3"/>
        <v>0</v>
      </c>
      <c r="W156" s="111">
        <f t="shared" si="4"/>
        <v>0</v>
      </c>
      <c r="X156" s="116"/>
      <c r="Y156" s="85"/>
      <c r="Z156" s="59"/>
      <c r="AA156" s="60"/>
      <c r="AB156" s="61"/>
      <c r="AC156" s="61"/>
      <c r="AD156" s="61"/>
      <c r="AE156" s="61"/>
      <c r="AF156" s="61"/>
      <c r="AG156" s="62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78"/>
      <c r="AY156" s="85"/>
      <c r="AZ156" s="78"/>
      <c r="BA156" s="78"/>
      <c r="BB156" s="85"/>
      <c r="BC156" s="85"/>
      <c r="BD156" s="85"/>
      <c r="BE156" s="78"/>
      <c r="BF156" s="85"/>
      <c r="BG156" s="85"/>
      <c r="BH156" s="85"/>
      <c r="BI156" s="85"/>
      <c r="BJ156" s="85"/>
      <c r="BK156" s="117"/>
      <c r="BL156" s="117"/>
      <c r="BM156" s="117"/>
      <c r="BN156" s="117"/>
      <c r="BO156" s="117"/>
      <c r="BP156" s="78"/>
      <c r="BQ156" s="117"/>
      <c r="BR156" s="78"/>
      <c r="BS156" s="78"/>
    </row>
    <row r="157" spans="2:71" s="8" customFormat="1" ht="28.5" customHeight="1">
      <c r="B157" s="112"/>
      <c r="C157" s="44"/>
      <c r="D157" s="56" t="s">
        <v>57</v>
      </c>
      <c r="E157" s="56"/>
      <c r="F157" s="56"/>
      <c r="G157" s="56"/>
      <c r="H157" s="56"/>
      <c r="I157" s="56"/>
      <c r="J157" s="56"/>
      <c r="K157" s="56"/>
      <c r="L157" s="56"/>
      <c r="M157" s="56"/>
      <c r="N157" s="195">
        <f>N158+N159+N160</f>
        <v>3600</v>
      </c>
      <c r="O157" s="196"/>
      <c r="P157" s="196"/>
      <c r="Q157" s="196"/>
      <c r="R157" s="121"/>
      <c r="S157" s="132">
        <f>S158+S159+S160</f>
        <v>0</v>
      </c>
      <c r="T157" s="121"/>
      <c r="U157" s="135">
        <f>U158+U159+U160</f>
        <v>-3600</v>
      </c>
      <c r="V157" s="135"/>
      <c r="W157" s="137">
        <f>W158+W159+W160</f>
        <v>0</v>
      </c>
      <c r="X157" s="116"/>
      <c r="Y157" s="85"/>
      <c r="Z157" s="67"/>
      <c r="AA157" s="60"/>
      <c r="AB157" s="61"/>
      <c r="AC157" s="61"/>
      <c r="AD157" s="61"/>
      <c r="AE157" s="61"/>
      <c r="AF157" s="61"/>
      <c r="AG157" s="62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78"/>
      <c r="AY157" s="85"/>
      <c r="AZ157" s="78"/>
      <c r="BA157" s="78"/>
      <c r="BB157" s="85"/>
      <c r="BC157" s="85"/>
      <c r="BD157" s="85"/>
      <c r="BE157" s="78"/>
      <c r="BF157" s="85"/>
      <c r="BG157" s="85"/>
      <c r="BH157" s="85"/>
      <c r="BI157" s="85"/>
      <c r="BJ157" s="85"/>
      <c r="BK157" s="117"/>
      <c r="BL157" s="117"/>
      <c r="BM157" s="117"/>
      <c r="BN157" s="117"/>
      <c r="BO157" s="117"/>
      <c r="BP157" s="78"/>
      <c r="BQ157" s="117"/>
      <c r="BR157" s="78"/>
      <c r="BS157" s="78"/>
    </row>
    <row r="158" spans="2:71" s="8" customFormat="1" ht="28.5" customHeight="1">
      <c r="B158" s="112"/>
      <c r="C158" s="108">
        <v>31</v>
      </c>
      <c r="D158" s="108" t="s">
        <v>87</v>
      </c>
      <c r="E158" s="109" t="s">
        <v>164</v>
      </c>
      <c r="F158" s="180" t="s">
        <v>165</v>
      </c>
      <c r="G158" s="177"/>
      <c r="H158" s="177"/>
      <c r="I158" s="177"/>
      <c r="J158" s="110" t="s">
        <v>90</v>
      </c>
      <c r="K158" s="111">
        <v>124</v>
      </c>
      <c r="L158" s="178">
        <v>16</v>
      </c>
      <c r="M158" s="177"/>
      <c r="N158" s="178">
        <f>ROUND(L158*K158,2)</f>
        <v>1984</v>
      </c>
      <c r="O158" s="177"/>
      <c r="P158" s="177"/>
      <c r="Q158" s="177"/>
      <c r="R158" s="111"/>
      <c r="S158" s="111">
        <f>R158*L158</f>
        <v>0</v>
      </c>
      <c r="T158" s="111">
        <v>-124</v>
      </c>
      <c r="U158" s="111">
        <f>T158*L158</f>
        <v>-1984</v>
      </c>
      <c r="V158" s="111">
        <f>K158+R158+T158</f>
        <v>0</v>
      </c>
      <c r="W158" s="111">
        <f>V158*L158</f>
        <v>0</v>
      </c>
      <c r="X158" s="116"/>
      <c r="Y158" s="85"/>
      <c r="Z158" s="67"/>
      <c r="AA158" s="60"/>
      <c r="AB158" s="61"/>
      <c r="AC158" s="61"/>
      <c r="AD158" s="61"/>
      <c r="AE158" s="61"/>
      <c r="AF158" s="61"/>
      <c r="AG158" s="62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78"/>
      <c r="AY158" s="85"/>
      <c r="AZ158" s="78"/>
      <c r="BA158" s="78"/>
      <c r="BB158" s="85"/>
      <c r="BC158" s="85"/>
      <c r="BD158" s="85"/>
      <c r="BE158" s="78"/>
      <c r="BF158" s="85"/>
      <c r="BG158" s="85"/>
      <c r="BH158" s="85"/>
      <c r="BI158" s="85"/>
      <c r="BJ158" s="85"/>
      <c r="BK158" s="117"/>
      <c r="BL158" s="117"/>
      <c r="BM158" s="117"/>
      <c r="BN158" s="117"/>
      <c r="BO158" s="117"/>
      <c r="BP158" s="78"/>
      <c r="BQ158" s="117"/>
      <c r="BR158" s="78"/>
      <c r="BS158" s="78"/>
    </row>
    <row r="159" spans="2:71" s="8" customFormat="1" ht="28.5" customHeight="1">
      <c r="B159" s="112"/>
      <c r="C159" s="63">
        <v>32</v>
      </c>
      <c r="D159" s="63" t="s">
        <v>108</v>
      </c>
      <c r="E159" s="64" t="s">
        <v>166</v>
      </c>
      <c r="F159" s="179" t="s">
        <v>167</v>
      </c>
      <c r="G159" s="176"/>
      <c r="H159" s="176"/>
      <c r="I159" s="176"/>
      <c r="J159" s="65" t="s">
        <v>106</v>
      </c>
      <c r="K159" s="66">
        <v>16</v>
      </c>
      <c r="L159" s="175">
        <v>3.5</v>
      </c>
      <c r="M159" s="176"/>
      <c r="N159" s="175">
        <f>ROUND(L159*K159,2)</f>
        <v>56</v>
      </c>
      <c r="O159" s="177"/>
      <c r="P159" s="177"/>
      <c r="Q159" s="177"/>
      <c r="R159" s="111"/>
      <c r="S159" s="111">
        <f>R159*L159</f>
        <v>0</v>
      </c>
      <c r="T159" s="111">
        <v>-16</v>
      </c>
      <c r="U159" s="111">
        <f>T159*L159</f>
        <v>-56</v>
      </c>
      <c r="V159" s="111">
        <f>K159+R159+T159</f>
        <v>0</v>
      </c>
      <c r="W159" s="111">
        <f>V159*L159</f>
        <v>0</v>
      </c>
      <c r="X159" s="116"/>
      <c r="Y159" s="85"/>
      <c r="Z159" s="67"/>
      <c r="AA159" s="60"/>
      <c r="AB159" s="61"/>
      <c r="AC159" s="61"/>
      <c r="AD159" s="61"/>
      <c r="AE159" s="61"/>
      <c r="AF159" s="61"/>
      <c r="AG159" s="62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78"/>
      <c r="AY159" s="85"/>
      <c r="AZ159" s="78"/>
      <c r="BA159" s="78"/>
      <c r="BB159" s="85"/>
      <c r="BC159" s="85"/>
      <c r="BD159" s="85"/>
      <c r="BE159" s="78"/>
      <c r="BF159" s="85"/>
      <c r="BG159" s="85"/>
      <c r="BH159" s="85"/>
      <c r="BI159" s="85"/>
      <c r="BJ159" s="85"/>
      <c r="BK159" s="117"/>
      <c r="BL159" s="117"/>
      <c r="BM159" s="117"/>
      <c r="BN159" s="117"/>
      <c r="BO159" s="117"/>
      <c r="BP159" s="78"/>
      <c r="BQ159" s="117"/>
      <c r="BR159" s="78"/>
      <c r="BS159" s="78"/>
    </row>
    <row r="160" spans="2:71" s="8" customFormat="1" ht="28.5" customHeight="1">
      <c r="B160" s="112"/>
      <c r="C160" s="63">
        <v>33</v>
      </c>
      <c r="D160" s="63" t="s">
        <v>108</v>
      </c>
      <c r="E160" s="64" t="s">
        <v>168</v>
      </c>
      <c r="F160" s="179" t="s">
        <v>169</v>
      </c>
      <c r="G160" s="176"/>
      <c r="H160" s="176"/>
      <c r="I160" s="176"/>
      <c r="J160" s="65" t="s">
        <v>170</v>
      </c>
      <c r="K160" s="66">
        <v>30</v>
      </c>
      <c r="L160" s="175">
        <v>52</v>
      </c>
      <c r="M160" s="176"/>
      <c r="N160" s="175">
        <f>ROUND(L160*K160,2)</f>
        <v>1560</v>
      </c>
      <c r="O160" s="177"/>
      <c r="P160" s="177"/>
      <c r="Q160" s="177"/>
      <c r="R160" s="111"/>
      <c r="S160" s="111">
        <f>R160*L160</f>
        <v>0</v>
      </c>
      <c r="T160" s="111">
        <v>-30</v>
      </c>
      <c r="U160" s="111">
        <f>T160*L160</f>
        <v>-1560</v>
      </c>
      <c r="V160" s="111">
        <f>K160+R160+T160</f>
        <v>0</v>
      </c>
      <c r="W160" s="111">
        <f>V160*L160</f>
        <v>0</v>
      </c>
      <c r="X160" s="116"/>
      <c r="Y160" s="85"/>
      <c r="Z160" s="67"/>
      <c r="AA160" s="60"/>
      <c r="AB160" s="61"/>
      <c r="AC160" s="61"/>
      <c r="AD160" s="61"/>
      <c r="AE160" s="61"/>
      <c r="AF160" s="61"/>
      <c r="AG160" s="62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78"/>
      <c r="AY160" s="85"/>
      <c r="AZ160" s="78"/>
      <c r="BA160" s="78"/>
      <c r="BB160" s="85"/>
      <c r="BC160" s="85"/>
      <c r="BD160" s="85"/>
      <c r="BE160" s="78"/>
      <c r="BF160" s="85"/>
      <c r="BG160" s="85"/>
      <c r="BH160" s="85"/>
      <c r="BI160" s="85"/>
      <c r="BJ160" s="85"/>
      <c r="BK160" s="117"/>
      <c r="BL160" s="117"/>
      <c r="BM160" s="117"/>
      <c r="BN160" s="117"/>
      <c r="BO160" s="117"/>
      <c r="BP160" s="78"/>
      <c r="BQ160" s="117"/>
      <c r="BR160" s="78"/>
      <c r="BS160" s="78"/>
    </row>
    <row r="161" spans="2:69" s="47" customFormat="1" ht="29.25" customHeight="1">
      <c r="B161" s="43"/>
      <c r="C161" s="44"/>
      <c r="D161" s="56" t="s">
        <v>58</v>
      </c>
      <c r="E161" s="56"/>
      <c r="F161" s="56"/>
      <c r="G161" s="56"/>
      <c r="H161" s="56"/>
      <c r="I161" s="56"/>
      <c r="J161" s="56"/>
      <c r="K161" s="56"/>
      <c r="L161" s="56"/>
      <c r="M161" s="56"/>
      <c r="N161" s="195">
        <f>N162+N163+N166+N168+N169+N170+N171+N172+N173+N174+N175+N164+N165+N167+N176+N177+N178+N179+N180++N181+N182+N183+N184+N185</f>
        <v>28214</v>
      </c>
      <c r="O161" s="195"/>
      <c r="P161" s="195"/>
      <c r="Q161" s="195"/>
      <c r="R161" s="127"/>
      <c r="S161" s="132">
        <f>SUM(S162:S185)</f>
        <v>0</v>
      </c>
      <c r="T161" s="127"/>
      <c r="U161" s="135">
        <f>SUM(U162:U185)</f>
        <v>-21299</v>
      </c>
      <c r="V161" s="135"/>
      <c r="W161" s="137">
        <f>SUM(W162:W185)</f>
        <v>6915</v>
      </c>
      <c r="X161" s="46"/>
      <c r="Z161" s="48"/>
      <c r="AA161" s="44"/>
      <c r="AB161" s="44"/>
      <c r="AC161" s="49">
        <f>SUM(AC162:AC185)</f>
        <v>0.61</v>
      </c>
      <c r="AD161" s="44"/>
      <c r="AE161" s="49">
        <f>SUM(AE162:AE185)</f>
        <v>0</v>
      </c>
      <c r="AF161" s="44"/>
      <c r="AG161" s="50">
        <f>SUM(AG162:AG185)</f>
        <v>0</v>
      </c>
      <c r="AX161" s="51" t="s">
        <v>9</v>
      </c>
      <c r="AZ161" s="52" t="s">
        <v>82</v>
      </c>
      <c r="BA161" s="52" t="s">
        <v>86</v>
      </c>
      <c r="BE161" s="51" t="s">
        <v>84</v>
      </c>
      <c r="BQ161" s="53">
        <f>SUM(BQ162:BQ185)</f>
        <v>215</v>
      </c>
    </row>
    <row r="162" spans="2:71" s="8" customFormat="1" ht="28.5" customHeight="1">
      <c r="B162" s="112"/>
      <c r="C162" s="108">
        <v>34</v>
      </c>
      <c r="D162" s="108" t="s">
        <v>87</v>
      </c>
      <c r="E162" s="68" t="s">
        <v>171</v>
      </c>
      <c r="F162" s="184" t="s">
        <v>172</v>
      </c>
      <c r="G162" s="177"/>
      <c r="H162" s="177"/>
      <c r="I162" s="177"/>
      <c r="J162" s="110" t="s">
        <v>90</v>
      </c>
      <c r="K162" s="111">
        <v>0</v>
      </c>
      <c r="L162" s="178">
        <v>0</v>
      </c>
      <c r="M162" s="177"/>
      <c r="N162" s="178">
        <f aca="true" t="shared" si="8" ref="N162:N175">ROUND(L162*K162,2)</f>
        <v>0</v>
      </c>
      <c r="O162" s="177"/>
      <c r="P162" s="177"/>
      <c r="Q162" s="177"/>
      <c r="R162" s="111"/>
      <c r="S162" s="111">
        <f aca="true" t="shared" si="9" ref="S162:S185">R162*L162</f>
        <v>0</v>
      </c>
      <c r="T162" s="111"/>
      <c r="U162" s="111">
        <f aca="true" t="shared" si="10" ref="U162:U185">T162*L162</f>
        <v>0</v>
      </c>
      <c r="V162" s="111">
        <f aca="true" t="shared" si="11" ref="V162:V185">K162+R162+T162</f>
        <v>0</v>
      </c>
      <c r="W162" s="111">
        <f aca="true" t="shared" si="12" ref="W162:W185">V162*L162</f>
        <v>0</v>
      </c>
      <c r="X162" s="116"/>
      <c r="Y162" s="85"/>
      <c r="Z162" s="59" t="s">
        <v>16</v>
      </c>
      <c r="AA162" s="60" t="s">
        <v>32</v>
      </c>
      <c r="AB162" s="61">
        <v>0.359</v>
      </c>
      <c r="AC162" s="61">
        <f>AB162*K162</f>
        <v>0</v>
      </c>
      <c r="AD162" s="61">
        <v>0</v>
      </c>
      <c r="AE162" s="61">
        <f>AD162*K162</f>
        <v>0</v>
      </c>
      <c r="AF162" s="61">
        <v>0</v>
      </c>
      <c r="AG162" s="62">
        <f>AF162*K162</f>
        <v>0</v>
      </c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78" t="s">
        <v>102</v>
      </c>
      <c r="AY162" s="85"/>
      <c r="AZ162" s="78" t="s">
        <v>87</v>
      </c>
      <c r="BA162" s="78" t="s">
        <v>9</v>
      </c>
      <c r="BB162" s="85"/>
      <c r="BC162" s="85"/>
      <c r="BD162" s="85"/>
      <c r="BE162" s="78" t="s">
        <v>84</v>
      </c>
      <c r="BF162" s="85"/>
      <c r="BG162" s="85"/>
      <c r="BH162" s="85"/>
      <c r="BI162" s="85"/>
      <c r="BJ162" s="85"/>
      <c r="BK162" s="117">
        <f>IF(AA162="základní",N162,0)</f>
        <v>0</v>
      </c>
      <c r="BL162" s="117">
        <f>IF(AA162="snížená",N162,0)</f>
        <v>0</v>
      </c>
      <c r="BM162" s="117">
        <f>IF(AA162="zákl. přenesená",N162,0)</f>
        <v>0</v>
      </c>
      <c r="BN162" s="117">
        <f>IF(AA162="sníž. přenesená",N162,0)</f>
        <v>0</v>
      </c>
      <c r="BO162" s="117">
        <f>IF(AA162="nulová",N162,0)</f>
        <v>0</v>
      </c>
      <c r="BP162" s="78" t="s">
        <v>86</v>
      </c>
      <c r="BQ162" s="117">
        <f>ROUND(L162*K162,2)</f>
        <v>0</v>
      </c>
      <c r="BR162" s="78" t="s">
        <v>102</v>
      </c>
      <c r="BS162" s="78" t="s">
        <v>173</v>
      </c>
    </row>
    <row r="163" spans="2:71" s="8" customFormat="1" ht="28.5" customHeight="1">
      <c r="B163" s="112"/>
      <c r="C163" s="63">
        <v>35</v>
      </c>
      <c r="D163" s="63" t="s">
        <v>108</v>
      </c>
      <c r="E163" s="64" t="s">
        <v>174</v>
      </c>
      <c r="F163" s="179" t="s">
        <v>172</v>
      </c>
      <c r="G163" s="176"/>
      <c r="H163" s="176"/>
      <c r="I163" s="176"/>
      <c r="J163" s="65" t="s">
        <v>90</v>
      </c>
      <c r="K163" s="66">
        <v>0</v>
      </c>
      <c r="L163" s="175">
        <v>0</v>
      </c>
      <c r="M163" s="176"/>
      <c r="N163" s="175">
        <f t="shared" si="8"/>
        <v>0</v>
      </c>
      <c r="O163" s="177"/>
      <c r="P163" s="177"/>
      <c r="Q163" s="177"/>
      <c r="R163" s="111"/>
      <c r="S163" s="111">
        <f t="shared" si="9"/>
        <v>0</v>
      </c>
      <c r="T163" s="111"/>
      <c r="U163" s="111">
        <f t="shared" si="10"/>
        <v>0</v>
      </c>
      <c r="V163" s="111">
        <f t="shared" si="11"/>
        <v>0</v>
      </c>
      <c r="W163" s="111">
        <f t="shared" si="12"/>
        <v>0</v>
      </c>
      <c r="X163" s="116"/>
      <c r="Y163" s="85"/>
      <c r="Z163" s="59"/>
      <c r="AA163" s="60"/>
      <c r="AB163" s="61"/>
      <c r="AC163" s="61"/>
      <c r="AD163" s="61"/>
      <c r="AE163" s="61"/>
      <c r="AF163" s="61"/>
      <c r="AG163" s="62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78"/>
      <c r="AY163" s="85"/>
      <c r="AZ163" s="78"/>
      <c r="BA163" s="78"/>
      <c r="BB163" s="85"/>
      <c r="BC163" s="85"/>
      <c r="BD163" s="85"/>
      <c r="BE163" s="78"/>
      <c r="BF163" s="85"/>
      <c r="BG163" s="85"/>
      <c r="BH163" s="85"/>
      <c r="BI163" s="85"/>
      <c r="BJ163" s="85"/>
      <c r="BK163" s="117"/>
      <c r="BL163" s="117"/>
      <c r="BM163" s="117"/>
      <c r="BN163" s="117"/>
      <c r="BO163" s="117"/>
      <c r="BP163" s="78"/>
      <c r="BQ163" s="117"/>
      <c r="BR163" s="78"/>
      <c r="BS163" s="78"/>
    </row>
    <row r="164" spans="2:71" s="8" customFormat="1" ht="28.5" customHeight="1">
      <c r="B164" s="112"/>
      <c r="C164" s="108">
        <v>36</v>
      </c>
      <c r="D164" s="108" t="s">
        <v>87</v>
      </c>
      <c r="E164" s="68" t="s">
        <v>175</v>
      </c>
      <c r="F164" s="184" t="s">
        <v>176</v>
      </c>
      <c r="G164" s="177"/>
      <c r="H164" s="177"/>
      <c r="I164" s="177"/>
      <c r="J164" s="110" t="s">
        <v>90</v>
      </c>
      <c r="K164" s="69">
        <v>6</v>
      </c>
      <c r="L164" s="178">
        <v>215</v>
      </c>
      <c r="M164" s="177"/>
      <c r="N164" s="178">
        <f t="shared" si="8"/>
        <v>1290</v>
      </c>
      <c r="O164" s="177"/>
      <c r="P164" s="177"/>
      <c r="Q164" s="177"/>
      <c r="R164" s="111"/>
      <c r="S164" s="111">
        <f t="shared" si="9"/>
        <v>0</v>
      </c>
      <c r="T164" s="111">
        <v>-6</v>
      </c>
      <c r="U164" s="111">
        <f t="shared" si="10"/>
        <v>-1290</v>
      </c>
      <c r="V164" s="111">
        <f t="shared" si="11"/>
        <v>0</v>
      </c>
      <c r="W164" s="111">
        <f t="shared" si="12"/>
        <v>0</v>
      </c>
      <c r="X164" s="116"/>
      <c r="Y164" s="85"/>
      <c r="Z164" s="59"/>
      <c r="AA164" s="60"/>
      <c r="AB164" s="61"/>
      <c r="AC164" s="61"/>
      <c r="AD164" s="61"/>
      <c r="AE164" s="61"/>
      <c r="AF164" s="61"/>
      <c r="AG164" s="62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78"/>
      <c r="AY164" s="85"/>
      <c r="AZ164" s="78"/>
      <c r="BA164" s="78"/>
      <c r="BB164" s="85"/>
      <c r="BC164" s="85"/>
      <c r="BD164" s="85"/>
      <c r="BE164" s="78"/>
      <c r="BF164" s="85"/>
      <c r="BG164" s="85"/>
      <c r="BH164" s="85"/>
      <c r="BI164" s="85"/>
      <c r="BJ164" s="85"/>
      <c r="BK164" s="117"/>
      <c r="BL164" s="117"/>
      <c r="BM164" s="117"/>
      <c r="BN164" s="117"/>
      <c r="BO164" s="117"/>
      <c r="BP164" s="78"/>
      <c r="BQ164" s="117"/>
      <c r="BR164" s="78"/>
      <c r="BS164" s="78"/>
    </row>
    <row r="165" spans="2:71" s="8" customFormat="1" ht="28.5" customHeight="1">
      <c r="B165" s="112"/>
      <c r="C165" s="63">
        <v>37</v>
      </c>
      <c r="D165" s="63" t="s">
        <v>108</v>
      </c>
      <c r="E165" s="64" t="s">
        <v>177</v>
      </c>
      <c r="F165" s="179" t="s">
        <v>178</v>
      </c>
      <c r="G165" s="176"/>
      <c r="H165" s="176"/>
      <c r="I165" s="176"/>
      <c r="J165" s="65" t="s">
        <v>90</v>
      </c>
      <c r="K165" s="66">
        <v>6</v>
      </c>
      <c r="L165" s="175">
        <v>256</v>
      </c>
      <c r="M165" s="176"/>
      <c r="N165" s="175">
        <f t="shared" si="8"/>
        <v>1536</v>
      </c>
      <c r="O165" s="177"/>
      <c r="P165" s="177"/>
      <c r="Q165" s="177"/>
      <c r="R165" s="111"/>
      <c r="S165" s="111">
        <f t="shared" si="9"/>
        <v>0</v>
      </c>
      <c r="T165" s="111">
        <v>-6</v>
      </c>
      <c r="U165" s="111">
        <f t="shared" si="10"/>
        <v>-1536</v>
      </c>
      <c r="V165" s="111">
        <f t="shared" si="11"/>
        <v>0</v>
      </c>
      <c r="W165" s="111">
        <f t="shared" si="12"/>
        <v>0</v>
      </c>
      <c r="X165" s="116"/>
      <c r="Y165" s="85"/>
      <c r="Z165" s="59"/>
      <c r="AA165" s="60"/>
      <c r="AB165" s="61"/>
      <c r="AC165" s="61"/>
      <c r="AD165" s="61"/>
      <c r="AE165" s="61"/>
      <c r="AF165" s="61"/>
      <c r="AG165" s="62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78"/>
      <c r="AY165" s="85"/>
      <c r="AZ165" s="78"/>
      <c r="BA165" s="78"/>
      <c r="BB165" s="85"/>
      <c r="BC165" s="85"/>
      <c r="BD165" s="85"/>
      <c r="BE165" s="78"/>
      <c r="BF165" s="85"/>
      <c r="BG165" s="85"/>
      <c r="BH165" s="85"/>
      <c r="BI165" s="85"/>
      <c r="BJ165" s="85"/>
      <c r="BK165" s="117"/>
      <c r="BL165" s="117"/>
      <c r="BM165" s="117"/>
      <c r="BN165" s="117"/>
      <c r="BO165" s="117"/>
      <c r="BP165" s="78"/>
      <c r="BQ165" s="117"/>
      <c r="BR165" s="78"/>
      <c r="BS165" s="78"/>
    </row>
    <row r="166" spans="2:71" s="8" customFormat="1" ht="28.5" customHeight="1">
      <c r="B166" s="112"/>
      <c r="C166" s="108">
        <v>38</v>
      </c>
      <c r="D166" s="108" t="s">
        <v>87</v>
      </c>
      <c r="E166" s="68" t="s">
        <v>179</v>
      </c>
      <c r="F166" s="184" t="s">
        <v>180</v>
      </c>
      <c r="G166" s="177"/>
      <c r="H166" s="177"/>
      <c r="I166" s="177"/>
      <c r="J166" s="110" t="s">
        <v>90</v>
      </c>
      <c r="K166" s="69">
        <v>0</v>
      </c>
      <c r="L166" s="178">
        <v>0</v>
      </c>
      <c r="M166" s="177"/>
      <c r="N166" s="178">
        <f t="shared" si="8"/>
        <v>0</v>
      </c>
      <c r="O166" s="177"/>
      <c r="P166" s="177"/>
      <c r="Q166" s="177"/>
      <c r="R166" s="111"/>
      <c r="S166" s="111">
        <f t="shared" si="9"/>
        <v>0</v>
      </c>
      <c r="T166" s="111"/>
      <c r="U166" s="111">
        <f t="shared" si="10"/>
        <v>0</v>
      </c>
      <c r="V166" s="111">
        <f t="shared" si="11"/>
        <v>0</v>
      </c>
      <c r="W166" s="111">
        <f t="shared" si="12"/>
        <v>0</v>
      </c>
      <c r="X166" s="116"/>
      <c r="Y166" s="85"/>
      <c r="Z166" s="59"/>
      <c r="AA166" s="60"/>
      <c r="AB166" s="61"/>
      <c r="AC166" s="61"/>
      <c r="AD166" s="61"/>
      <c r="AE166" s="61"/>
      <c r="AF166" s="61"/>
      <c r="AG166" s="62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78"/>
      <c r="AY166" s="85"/>
      <c r="AZ166" s="78"/>
      <c r="BA166" s="78"/>
      <c r="BB166" s="85"/>
      <c r="BC166" s="85"/>
      <c r="BD166" s="85"/>
      <c r="BE166" s="78"/>
      <c r="BF166" s="85"/>
      <c r="BG166" s="85"/>
      <c r="BH166" s="85"/>
      <c r="BI166" s="85"/>
      <c r="BJ166" s="85"/>
      <c r="BK166" s="117"/>
      <c r="BL166" s="117"/>
      <c r="BM166" s="117"/>
      <c r="BN166" s="117"/>
      <c r="BO166" s="117"/>
      <c r="BP166" s="78"/>
      <c r="BQ166" s="117"/>
      <c r="BR166" s="78"/>
      <c r="BS166" s="78"/>
    </row>
    <row r="167" spans="2:71" s="8" customFormat="1" ht="28.5" customHeight="1">
      <c r="B167" s="112"/>
      <c r="C167" s="63">
        <v>39</v>
      </c>
      <c r="D167" s="63" t="s">
        <v>108</v>
      </c>
      <c r="E167" s="64" t="s">
        <v>181</v>
      </c>
      <c r="F167" s="179" t="s">
        <v>182</v>
      </c>
      <c r="G167" s="176"/>
      <c r="H167" s="176"/>
      <c r="I167" s="176"/>
      <c r="J167" s="65" t="s">
        <v>90</v>
      </c>
      <c r="K167" s="66">
        <v>0</v>
      </c>
      <c r="L167" s="175">
        <v>0</v>
      </c>
      <c r="M167" s="176"/>
      <c r="N167" s="175">
        <f t="shared" si="8"/>
        <v>0</v>
      </c>
      <c r="O167" s="177"/>
      <c r="P167" s="177"/>
      <c r="Q167" s="177"/>
      <c r="R167" s="111"/>
      <c r="S167" s="111">
        <f t="shared" si="9"/>
        <v>0</v>
      </c>
      <c r="T167" s="111"/>
      <c r="U167" s="111">
        <f t="shared" si="10"/>
        <v>0</v>
      </c>
      <c r="V167" s="111">
        <f t="shared" si="11"/>
        <v>0</v>
      </c>
      <c r="W167" s="111">
        <f t="shared" si="12"/>
        <v>0</v>
      </c>
      <c r="X167" s="116"/>
      <c r="Y167" s="85"/>
      <c r="Z167" s="59"/>
      <c r="AA167" s="60"/>
      <c r="AB167" s="61"/>
      <c r="AC167" s="61"/>
      <c r="AD167" s="61"/>
      <c r="AE167" s="61"/>
      <c r="AF167" s="61"/>
      <c r="AG167" s="62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78"/>
      <c r="AY167" s="85"/>
      <c r="AZ167" s="78"/>
      <c r="BA167" s="78"/>
      <c r="BB167" s="85"/>
      <c r="BC167" s="85"/>
      <c r="BD167" s="85"/>
      <c r="BE167" s="78"/>
      <c r="BF167" s="85"/>
      <c r="BG167" s="85"/>
      <c r="BH167" s="85"/>
      <c r="BI167" s="85"/>
      <c r="BJ167" s="85"/>
      <c r="BK167" s="117"/>
      <c r="BL167" s="117"/>
      <c r="BM167" s="117"/>
      <c r="BN167" s="117"/>
      <c r="BO167" s="117"/>
      <c r="BP167" s="78"/>
      <c r="BQ167" s="117"/>
      <c r="BR167" s="78"/>
      <c r="BS167" s="78"/>
    </row>
    <row r="168" spans="2:71" s="8" customFormat="1" ht="28.5" customHeight="1">
      <c r="B168" s="112"/>
      <c r="C168" s="108">
        <v>40</v>
      </c>
      <c r="D168" s="108" t="s">
        <v>87</v>
      </c>
      <c r="E168" s="68" t="s">
        <v>183</v>
      </c>
      <c r="F168" s="184" t="s">
        <v>184</v>
      </c>
      <c r="G168" s="177"/>
      <c r="H168" s="177"/>
      <c r="I168" s="177"/>
      <c r="J168" s="110" t="s">
        <v>90</v>
      </c>
      <c r="K168" s="111">
        <v>1</v>
      </c>
      <c r="L168" s="178">
        <v>215</v>
      </c>
      <c r="M168" s="177"/>
      <c r="N168" s="178">
        <f t="shared" si="8"/>
        <v>215</v>
      </c>
      <c r="O168" s="177"/>
      <c r="P168" s="177"/>
      <c r="Q168" s="177"/>
      <c r="R168" s="111"/>
      <c r="S168" s="111">
        <f t="shared" si="9"/>
        <v>0</v>
      </c>
      <c r="T168" s="111">
        <v>-1</v>
      </c>
      <c r="U168" s="111">
        <f t="shared" si="10"/>
        <v>-215</v>
      </c>
      <c r="V168" s="111">
        <f t="shared" si="11"/>
        <v>0</v>
      </c>
      <c r="W168" s="111">
        <f t="shared" si="12"/>
        <v>0</v>
      </c>
      <c r="X168" s="116"/>
      <c r="Y168" s="85"/>
      <c r="Z168" s="59" t="s">
        <v>16</v>
      </c>
      <c r="AA168" s="60" t="s">
        <v>32</v>
      </c>
      <c r="AB168" s="61">
        <v>0.61</v>
      </c>
      <c r="AC168" s="61">
        <f>AB168*K168</f>
        <v>0.61</v>
      </c>
      <c r="AD168" s="61">
        <v>0</v>
      </c>
      <c r="AE168" s="61">
        <f>AD168*K168</f>
        <v>0</v>
      </c>
      <c r="AF168" s="61">
        <v>0</v>
      </c>
      <c r="AG168" s="62">
        <f>AF168*K168</f>
        <v>0</v>
      </c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78" t="s">
        <v>102</v>
      </c>
      <c r="AY168" s="85"/>
      <c r="AZ168" s="78" t="s">
        <v>87</v>
      </c>
      <c r="BA168" s="78" t="s">
        <v>9</v>
      </c>
      <c r="BB168" s="85"/>
      <c r="BC168" s="85"/>
      <c r="BD168" s="85"/>
      <c r="BE168" s="78" t="s">
        <v>84</v>
      </c>
      <c r="BF168" s="85"/>
      <c r="BG168" s="85"/>
      <c r="BH168" s="85"/>
      <c r="BI168" s="85"/>
      <c r="BJ168" s="85"/>
      <c r="BK168" s="117">
        <f>IF(AA168="základní",N168,0)</f>
        <v>215</v>
      </c>
      <c r="BL168" s="117">
        <f>IF(AA168="snížená",N168,0)</f>
        <v>0</v>
      </c>
      <c r="BM168" s="117">
        <f>IF(AA168="zákl. přenesená",N168,0)</f>
        <v>0</v>
      </c>
      <c r="BN168" s="117">
        <f>IF(AA168="sníž. přenesená",N168,0)</f>
        <v>0</v>
      </c>
      <c r="BO168" s="117">
        <f>IF(AA168="nulová",N168,0)</f>
        <v>0</v>
      </c>
      <c r="BP168" s="78" t="s">
        <v>86</v>
      </c>
      <c r="BQ168" s="117">
        <f>ROUND(L168*K168,2)</f>
        <v>215</v>
      </c>
      <c r="BR168" s="78" t="s">
        <v>102</v>
      </c>
      <c r="BS168" s="78" t="s">
        <v>185</v>
      </c>
    </row>
    <row r="169" spans="2:71" s="8" customFormat="1" ht="28.5" customHeight="1">
      <c r="B169" s="112"/>
      <c r="C169" s="63">
        <v>41</v>
      </c>
      <c r="D169" s="63" t="s">
        <v>108</v>
      </c>
      <c r="E169" s="64" t="s">
        <v>186</v>
      </c>
      <c r="F169" s="179" t="s">
        <v>184</v>
      </c>
      <c r="G169" s="176"/>
      <c r="H169" s="176"/>
      <c r="I169" s="176"/>
      <c r="J169" s="65" t="s">
        <v>90</v>
      </c>
      <c r="K169" s="66">
        <v>1</v>
      </c>
      <c r="L169" s="175">
        <v>2163</v>
      </c>
      <c r="M169" s="176"/>
      <c r="N169" s="175">
        <f t="shared" si="8"/>
        <v>2163</v>
      </c>
      <c r="O169" s="177"/>
      <c r="P169" s="177"/>
      <c r="Q169" s="177"/>
      <c r="R169" s="111"/>
      <c r="S169" s="111">
        <f t="shared" si="9"/>
        <v>0</v>
      </c>
      <c r="T169" s="111">
        <v>-1</v>
      </c>
      <c r="U169" s="111">
        <f t="shared" si="10"/>
        <v>-2163</v>
      </c>
      <c r="V169" s="111">
        <f t="shared" si="11"/>
        <v>0</v>
      </c>
      <c r="W169" s="111">
        <f t="shared" si="12"/>
        <v>0</v>
      </c>
      <c r="X169" s="116"/>
      <c r="Y169" s="85"/>
      <c r="Z169" s="59"/>
      <c r="AA169" s="60"/>
      <c r="AB169" s="61"/>
      <c r="AC169" s="61"/>
      <c r="AD169" s="61"/>
      <c r="AE169" s="61"/>
      <c r="AF169" s="61"/>
      <c r="AG169" s="62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78"/>
      <c r="AY169" s="85"/>
      <c r="AZ169" s="78"/>
      <c r="BA169" s="78"/>
      <c r="BB169" s="85"/>
      <c r="BC169" s="85"/>
      <c r="BD169" s="85"/>
      <c r="BE169" s="78"/>
      <c r="BF169" s="85"/>
      <c r="BG169" s="85"/>
      <c r="BH169" s="85"/>
      <c r="BI169" s="85"/>
      <c r="BJ169" s="85"/>
      <c r="BK169" s="117"/>
      <c r="BL169" s="117"/>
      <c r="BM169" s="117"/>
      <c r="BN169" s="117"/>
      <c r="BO169" s="117"/>
      <c r="BP169" s="78"/>
      <c r="BQ169" s="117"/>
      <c r="BR169" s="78"/>
      <c r="BS169" s="78"/>
    </row>
    <row r="170" spans="2:71" s="8" customFormat="1" ht="28.5" customHeight="1">
      <c r="B170" s="112"/>
      <c r="C170" s="108">
        <v>42</v>
      </c>
      <c r="D170" s="108" t="s">
        <v>87</v>
      </c>
      <c r="E170" s="68" t="s">
        <v>187</v>
      </c>
      <c r="F170" s="184" t="s">
        <v>188</v>
      </c>
      <c r="G170" s="177"/>
      <c r="H170" s="177"/>
      <c r="I170" s="177"/>
      <c r="J170" s="110" t="s">
        <v>90</v>
      </c>
      <c r="K170" s="111">
        <v>1</v>
      </c>
      <c r="L170" s="178">
        <v>315</v>
      </c>
      <c r="M170" s="177"/>
      <c r="N170" s="178">
        <f t="shared" si="8"/>
        <v>315</v>
      </c>
      <c r="O170" s="177"/>
      <c r="P170" s="177"/>
      <c r="Q170" s="177"/>
      <c r="R170" s="111"/>
      <c r="S170" s="111">
        <f t="shared" si="9"/>
        <v>0</v>
      </c>
      <c r="T170" s="111">
        <v>-1</v>
      </c>
      <c r="U170" s="111">
        <f t="shared" si="10"/>
        <v>-315</v>
      </c>
      <c r="V170" s="111">
        <f t="shared" si="11"/>
        <v>0</v>
      </c>
      <c r="W170" s="111">
        <f t="shared" si="12"/>
        <v>0</v>
      </c>
      <c r="X170" s="116"/>
      <c r="Y170" s="85"/>
      <c r="Z170" s="59"/>
      <c r="AA170" s="60"/>
      <c r="AB170" s="61"/>
      <c r="AC170" s="61"/>
      <c r="AD170" s="61"/>
      <c r="AE170" s="61"/>
      <c r="AF170" s="61"/>
      <c r="AG170" s="62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78"/>
      <c r="AY170" s="85"/>
      <c r="AZ170" s="78"/>
      <c r="BA170" s="78"/>
      <c r="BB170" s="85"/>
      <c r="BC170" s="85"/>
      <c r="BD170" s="85"/>
      <c r="BE170" s="78"/>
      <c r="BF170" s="85"/>
      <c r="BG170" s="85"/>
      <c r="BH170" s="85"/>
      <c r="BI170" s="85"/>
      <c r="BJ170" s="85"/>
      <c r="BK170" s="117"/>
      <c r="BL170" s="117"/>
      <c r="BM170" s="117"/>
      <c r="BN170" s="117"/>
      <c r="BO170" s="117"/>
      <c r="BP170" s="78"/>
      <c r="BQ170" s="117"/>
      <c r="BR170" s="78"/>
      <c r="BS170" s="78"/>
    </row>
    <row r="171" spans="2:71" s="8" customFormat="1" ht="28.5" customHeight="1">
      <c r="B171" s="112"/>
      <c r="C171" s="63">
        <v>43</v>
      </c>
      <c r="D171" s="63" t="s">
        <v>108</v>
      </c>
      <c r="E171" s="64" t="s">
        <v>189</v>
      </c>
      <c r="F171" s="179" t="s">
        <v>188</v>
      </c>
      <c r="G171" s="176"/>
      <c r="H171" s="176"/>
      <c r="I171" s="176"/>
      <c r="J171" s="65" t="s">
        <v>90</v>
      </c>
      <c r="K171" s="66">
        <v>1</v>
      </c>
      <c r="L171" s="175">
        <v>7690</v>
      </c>
      <c r="M171" s="176"/>
      <c r="N171" s="175">
        <f t="shared" si="8"/>
        <v>7690</v>
      </c>
      <c r="O171" s="177"/>
      <c r="P171" s="177"/>
      <c r="Q171" s="177"/>
      <c r="R171" s="111"/>
      <c r="S171" s="111">
        <f t="shared" si="9"/>
        <v>0</v>
      </c>
      <c r="T171" s="111">
        <v>-1</v>
      </c>
      <c r="U171" s="111">
        <f t="shared" si="10"/>
        <v>-7690</v>
      </c>
      <c r="V171" s="111">
        <f t="shared" si="11"/>
        <v>0</v>
      </c>
      <c r="W171" s="111">
        <f t="shared" si="12"/>
        <v>0</v>
      </c>
      <c r="X171" s="116"/>
      <c r="Y171" s="85"/>
      <c r="Z171" s="59"/>
      <c r="AA171" s="60"/>
      <c r="AB171" s="61"/>
      <c r="AC171" s="61"/>
      <c r="AD171" s="61"/>
      <c r="AE171" s="61"/>
      <c r="AF171" s="61"/>
      <c r="AG171" s="62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78"/>
      <c r="AY171" s="85"/>
      <c r="AZ171" s="78"/>
      <c r="BA171" s="78"/>
      <c r="BB171" s="85"/>
      <c r="BC171" s="85"/>
      <c r="BD171" s="85"/>
      <c r="BE171" s="78"/>
      <c r="BF171" s="85"/>
      <c r="BG171" s="85"/>
      <c r="BH171" s="85"/>
      <c r="BI171" s="85"/>
      <c r="BJ171" s="85"/>
      <c r="BK171" s="117"/>
      <c r="BL171" s="117"/>
      <c r="BM171" s="117"/>
      <c r="BN171" s="117"/>
      <c r="BO171" s="117"/>
      <c r="BP171" s="78"/>
      <c r="BQ171" s="117"/>
      <c r="BR171" s="78"/>
      <c r="BS171" s="78"/>
    </row>
    <row r="172" spans="2:71" s="8" customFormat="1" ht="39.75" customHeight="1">
      <c r="B172" s="112"/>
      <c r="C172" s="108">
        <v>44</v>
      </c>
      <c r="D172" s="108" t="s">
        <v>87</v>
      </c>
      <c r="E172" s="68" t="s">
        <v>190</v>
      </c>
      <c r="F172" s="184" t="s">
        <v>191</v>
      </c>
      <c r="G172" s="177"/>
      <c r="H172" s="177"/>
      <c r="I172" s="177"/>
      <c r="J172" s="110" t="s">
        <v>90</v>
      </c>
      <c r="K172" s="111">
        <v>1</v>
      </c>
      <c r="L172" s="178">
        <v>215</v>
      </c>
      <c r="M172" s="177"/>
      <c r="N172" s="178">
        <f t="shared" si="8"/>
        <v>215</v>
      </c>
      <c r="O172" s="177"/>
      <c r="P172" s="177"/>
      <c r="Q172" s="177"/>
      <c r="R172" s="111"/>
      <c r="S172" s="111">
        <f t="shared" si="9"/>
        <v>0</v>
      </c>
      <c r="T172" s="111">
        <v>-1</v>
      </c>
      <c r="U172" s="111">
        <f t="shared" si="10"/>
        <v>-215</v>
      </c>
      <c r="V172" s="111">
        <f t="shared" si="11"/>
        <v>0</v>
      </c>
      <c r="W172" s="111">
        <f t="shared" si="12"/>
        <v>0</v>
      </c>
      <c r="X172" s="116"/>
      <c r="Y172" s="85"/>
      <c r="Z172" s="59"/>
      <c r="AA172" s="60"/>
      <c r="AB172" s="61"/>
      <c r="AC172" s="61"/>
      <c r="AD172" s="61"/>
      <c r="AE172" s="61"/>
      <c r="AF172" s="61"/>
      <c r="AG172" s="62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78"/>
      <c r="AY172" s="85"/>
      <c r="AZ172" s="78"/>
      <c r="BA172" s="78"/>
      <c r="BB172" s="85"/>
      <c r="BC172" s="85"/>
      <c r="BD172" s="85"/>
      <c r="BE172" s="78"/>
      <c r="BF172" s="85"/>
      <c r="BG172" s="85"/>
      <c r="BH172" s="85"/>
      <c r="BI172" s="85"/>
      <c r="BJ172" s="85"/>
      <c r="BK172" s="117"/>
      <c r="BL172" s="117"/>
      <c r="BM172" s="117"/>
      <c r="BN172" s="117"/>
      <c r="BO172" s="117"/>
      <c r="BP172" s="78"/>
      <c r="BQ172" s="117"/>
      <c r="BR172" s="78"/>
      <c r="BS172" s="78"/>
    </row>
    <row r="173" spans="2:71" s="8" customFormat="1" ht="28.5" customHeight="1">
      <c r="B173" s="112"/>
      <c r="C173" s="63">
        <v>45</v>
      </c>
      <c r="D173" s="63" t="s">
        <v>108</v>
      </c>
      <c r="E173" s="64" t="s">
        <v>192</v>
      </c>
      <c r="F173" s="179" t="s">
        <v>191</v>
      </c>
      <c r="G173" s="176"/>
      <c r="H173" s="176"/>
      <c r="I173" s="176"/>
      <c r="J173" s="65" t="s">
        <v>90</v>
      </c>
      <c r="K173" s="66">
        <v>1</v>
      </c>
      <c r="L173" s="175">
        <v>960</v>
      </c>
      <c r="M173" s="176"/>
      <c r="N173" s="175">
        <f t="shared" si="8"/>
        <v>960</v>
      </c>
      <c r="O173" s="177"/>
      <c r="P173" s="177"/>
      <c r="Q173" s="177"/>
      <c r="R173" s="111"/>
      <c r="S173" s="111">
        <f t="shared" si="9"/>
        <v>0</v>
      </c>
      <c r="T173" s="111">
        <v>-1</v>
      </c>
      <c r="U173" s="111">
        <f t="shared" si="10"/>
        <v>-960</v>
      </c>
      <c r="V173" s="111">
        <f t="shared" si="11"/>
        <v>0</v>
      </c>
      <c r="W173" s="111">
        <f t="shared" si="12"/>
        <v>0</v>
      </c>
      <c r="X173" s="116"/>
      <c r="Y173" s="85"/>
      <c r="Z173" s="59"/>
      <c r="AA173" s="60"/>
      <c r="AB173" s="61"/>
      <c r="AC173" s="61"/>
      <c r="AD173" s="61"/>
      <c r="AE173" s="61"/>
      <c r="AF173" s="61"/>
      <c r="AG173" s="62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78"/>
      <c r="AY173" s="85"/>
      <c r="AZ173" s="78"/>
      <c r="BA173" s="78"/>
      <c r="BB173" s="85"/>
      <c r="BC173" s="85"/>
      <c r="BD173" s="85"/>
      <c r="BE173" s="78"/>
      <c r="BF173" s="85"/>
      <c r="BG173" s="85"/>
      <c r="BH173" s="85"/>
      <c r="BI173" s="85"/>
      <c r="BJ173" s="85"/>
      <c r="BK173" s="117"/>
      <c r="BL173" s="117"/>
      <c r="BM173" s="117"/>
      <c r="BN173" s="117"/>
      <c r="BO173" s="117"/>
      <c r="BP173" s="78"/>
      <c r="BQ173" s="117"/>
      <c r="BR173" s="78"/>
      <c r="BS173" s="78"/>
    </row>
    <row r="174" spans="2:71" s="8" customFormat="1" ht="28.5" customHeight="1">
      <c r="B174" s="112"/>
      <c r="C174" s="108">
        <v>46</v>
      </c>
      <c r="D174" s="108" t="s">
        <v>87</v>
      </c>
      <c r="E174" s="68" t="s">
        <v>193</v>
      </c>
      <c r="F174" s="184" t="s">
        <v>194</v>
      </c>
      <c r="G174" s="177"/>
      <c r="H174" s="177"/>
      <c r="I174" s="177"/>
      <c r="J174" s="110" t="s">
        <v>90</v>
      </c>
      <c r="K174" s="111">
        <v>2</v>
      </c>
      <c r="L174" s="178">
        <v>115</v>
      </c>
      <c r="M174" s="177"/>
      <c r="N174" s="178">
        <f t="shared" si="8"/>
        <v>230</v>
      </c>
      <c r="O174" s="177"/>
      <c r="P174" s="177"/>
      <c r="Q174" s="177"/>
      <c r="R174" s="111"/>
      <c r="S174" s="111">
        <f t="shared" si="9"/>
        <v>0</v>
      </c>
      <c r="T174" s="111">
        <v>-1</v>
      </c>
      <c r="U174" s="111">
        <f t="shared" si="10"/>
        <v>-115</v>
      </c>
      <c r="V174" s="111">
        <f t="shared" si="11"/>
        <v>1</v>
      </c>
      <c r="W174" s="111">
        <f t="shared" si="12"/>
        <v>115</v>
      </c>
      <c r="X174" s="116"/>
      <c r="Y174" s="85"/>
      <c r="Z174" s="59"/>
      <c r="AA174" s="60"/>
      <c r="AB174" s="61"/>
      <c r="AC174" s="61"/>
      <c r="AD174" s="61"/>
      <c r="AE174" s="61"/>
      <c r="AF174" s="61"/>
      <c r="AG174" s="62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78"/>
      <c r="AY174" s="85"/>
      <c r="AZ174" s="78"/>
      <c r="BA174" s="78"/>
      <c r="BB174" s="85"/>
      <c r="BC174" s="85"/>
      <c r="BD174" s="85"/>
      <c r="BE174" s="78"/>
      <c r="BF174" s="85"/>
      <c r="BG174" s="85"/>
      <c r="BH174" s="85"/>
      <c r="BI174" s="85"/>
      <c r="BJ174" s="85"/>
      <c r="BK174" s="117"/>
      <c r="BL174" s="117"/>
      <c r="BM174" s="117"/>
      <c r="BN174" s="117"/>
      <c r="BO174" s="117"/>
      <c r="BP174" s="78"/>
      <c r="BQ174" s="117"/>
      <c r="BR174" s="78"/>
      <c r="BS174" s="78"/>
    </row>
    <row r="175" spans="2:71" s="8" customFormat="1" ht="28.5" customHeight="1">
      <c r="B175" s="112"/>
      <c r="C175" s="63">
        <v>47</v>
      </c>
      <c r="D175" s="63" t="s">
        <v>108</v>
      </c>
      <c r="E175" s="64" t="s">
        <v>195</v>
      </c>
      <c r="F175" s="179" t="s">
        <v>196</v>
      </c>
      <c r="G175" s="176"/>
      <c r="H175" s="176"/>
      <c r="I175" s="176"/>
      <c r="J175" s="65" t="s">
        <v>90</v>
      </c>
      <c r="K175" s="66">
        <v>2</v>
      </c>
      <c r="L175" s="175">
        <v>6800</v>
      </c>
      <c r="M175" s="176"/>
      <c r="N175" s="175">
        <f t="shared" si="8"/>
        <v>13600</v>
      </c>
      <c r="O175" s="177"/>
      <c r="P175" s="177"/>
      <c r="Q175" s="177"/>
      <c r="R175" s="111"/>
      <c r="S175" s="111">
        <f t="shared" si="9"/>
        <v>0</v>
      </c>
      <c r="T175" s="111">
        <v>-1</v>
      </c>
      <c r="U175" s="111">
        <f t="shared" si="10"/>
        <v>-6800</v>
      </c>
      <c r="V175" s="111">
        <f t="shared" si="11"/>
        <v>1</v>
      </c>
      <c r="W175" s="111">
        <f t="shared" si="12"/>
        <v>6800</v>
      </c>
      <c r="X175" s="116"/>
      <c r="Y175" s="85"/>
      <c r="Z175" s="59"/>
      <c r="AA175" s="60"/>
      <c r="AB175" s="61"/>
      <c r="AC175" s="61"/>
      <c r="AD175" s="61"/>
      <c r="AE175" s="61"/>
      <c r="AF175" s="61"/>
      <c r="AG175" s="62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78"/>
      <c r="AY175" s="85"/>
      <c r="AZ175" s="78"/>
      <c r="BA175" s="78"/>
      <c r="BB175" s="85"/>
      <c r="BC175" s="85"/>
      <c r="BD175" s="85"/>
      <c r="BE175" s="78"/>
      <c r="BF175" s="85"/>
      <c r="BG175" s="85"/>
      <c r="BH175" s="85"/>
      <c r="BI175" s="85"/>
      <c r="BJ175" s="85"/>
      <c r="BK175" s="117"/>
      <c r="BL175" s="117"/>
      <c r="BM175" s="117"/>
      <c r="BN175" s="117"/>
      <c r="BO175" s="117"/>
      <c r="BP175" s="78"/>
      <c r="BQ175" s="117"/>
      <c r="BR175" s="78"/>
      <c r="BS175" s="78"/>
    </row>
    <row r="176" spans="2:71" s="8" customFormat="1" ht="28.5" customHeight="1">
      <c r="B176" s="112"/>
      <c r="C176" s="108">
        <v>48</v>
      </c>
      <c r="D176" s="108" t="s">
        <v>87</v>
      </c>
      <c r="E176" s="68" t="s">
        <v>197</v>
      </c>
      <c r="F176" s="184" t="s">
        <v>198</v>
      </c>
      <c r="G176" s="177"/>
      <c r="H176" s="177"/>
      <c r="I176" s="177"/>
      <c r="J176" s="110" t="s">
        <v>90</v>
      </c>
      <c r="K176" s="111">
        <v>0</v>
      </c>
      <c r="L176" s="178">
        <v>0</v>
      </c>
      <c r="M176" s="177"/>
      <c r="N176" s="178">
        <f aca="true" t="shared" si="13" ref="N176:N185">ROUND(L176*K176,2)</f>
        <v>0</v>
      </c>
      <c r="O176" s="177"/>
      <c r="P176" s="177"/>
      <c r="Q176" s="177"/>
      <c r="R176" s="111"/>
      <c r="S176" s="111">
        <f t="shared" si="9"/>
        <v>0</v>
      </c>
      <c r="T176" s="111"/>
      <c r="U176" s="111">
        <f t="shared" si="10"/>
        <v>0</v>
      </c>
      <c r="V176" s="111">
        <f t="shared" si="11"/>
        <v>0</v>
      </c>
      <c r="W176" s="111">
        <f t="shared" si="12"/>
        <v>0</v>
      </c>
      <c r="X176" s="116"/>
      <c r="Y176" s="85"/>
      <c r="Z176" s="59"/>
      <c r="AA176" s="60"/>
      <c r="AB176" s="61"/>
      <c r="AC176" s="61"/>
      <c r="AD176" s="61"/>
      <c r="AE176" s="61"/>
      <c r="AF176" s="61"/>
      <c r="AG176" s="62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78"/>
      <c r="AY176" s="85"/>
      <c r="AZ176" s="78"/>
      <c r="BA176" s="78"/>
      <c r="BB176" s="85"/>
      <c r="BC176" s="85"/>
      <c r="BD176" s="85"/>
      <c r="BE176" s="78"/>
      <c r="BF176" s="85"/>
      <c r="BG176" s="85"/>
      <c r="BH176" s="85"/>
      <c r="BI176" s="85"/>
      <c r="BJ176" s="85"/>
      <c r="BK176" s="117"/>
      <c r="BL176" s="117"/>
      <c r="BM176" s="117"/>
      <c r="BN176" s="117"/>
      <c r="BO176" s="117"/>
      <c r="BP176" s="78"/>
      <c r="BQ176" s="117"/>
      <c r="BR176" s="78"/>
      <c r="BS176" s="78"/>
    </row>
    <row r="177" spans="2:71" s="8" customFormat="1" ht="28.5" customHeight="1">
      <c r="B177" s="112"/>
      <c r="C177" s="63">
        <v>49</v>
      </c>
      <c r="D177" s="63" t="s">
        <v>108</v>
      </c>
      <c r="E177" s="64" t="s">
        <v>199</v>
      </c>
      <c r="F177" s="179" t="s">
        <v>200</v>
      </c>
      <c r="G177" s="176"/>
      <c r="H177" s="176"/>
      <c r="I177" s="176"/>
      <c r="J177" s="65" t="s">
        <v>90</v>
      </c>
      <c r="K177" s="66">
        <v>0</v>
      </c>
      <c r="L177" s="175">
        <v>0</v>
      </c>
      <c r="M177" s="176"/>
      <c r="N177" s="175">
        <f t="shared" si="13"/>
        <v>0</v>
      </c>
      <c r="O177" s="177"/>
      <c r="P177" s="177"/>
      <c r="Q177" s="177"/>
      <c r="R177" s="111"/>
      <c r="S177" s="111">
        <f t="shared" si="9"/>
        <v>0</v>
      </c>
      <c r="T177" s="111"/>
      <c r="U177" s="111">
        <f t="shared" si="10"/>
        <v>0</v>
      </c>
      <c r="V177" s="111">
        <f t="shared" si="11"/>
        <v>0</v>
      </c>
      <c r="W177" s="111">
        <f t="shared" si="12"/>
        <v>0</v>
      </c>
      <c r="X177" s="116"/>
      <c r="Y177" s="85"/>
      <c r="Z177" s="59"/>
      <c r="AA177" s="60"/>
      <c r="AB177" s="61"/>
      <c r="AC177" s="61"/>
      <c r="AD177" s="61"/>
      <c r="AE177" s="61"/>
      <c r="AF177" s="61"/>
      <c r="AG177" s="62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78"/>
      <c r="AY177" s="85"/>
      <c r="AZ177" s="78"/>
      <c r="BA177" s="78"/>
      <c r="BB177" s="85"/>
      <c r="BC177" s="85"/>
      <c r="BD177" s="85"/>
      <c r="BE177" s="78"/>
      <c r="BF177" s="85"/>
      <c r="BG177" s="85"/>
      <c r="BH177" s="85"/>
      <c r="BI177" s="85"/>
      <c r="BJ177" s="85"/>
      <c r="BK177" s="117"/>
      <c r="BL177" s="117"/>
      <c r="BM177" s="117"/>
      <c r="BN177" s="117"/>
      <c r="BO177" s="117"/>
      <c r="BP177" s="78"/>
      <c r="BQ177" s="117"/>
      <c r="BR177" s="78"/>
      <c r="BS177" s="78"/>
    </row>
    <row r="178" spans="2:71" s="8" customFormat="1" ht="28.5" customHeight="1">
      <c r="B178" s="112"/>
      <c r="C178" s="70">
        <v>50</v>
      </c>
      <c r="D178" s="108" t="s">
        <v>87</v>
      </c>
      <c r="E178" s="68" t="s">
        <v>201</v>
      </c>
      <c r="F178" s="184" t="s">
        <v>202</v>
      </c>
      <c r="G178" s="177"/>
      <c r="H178" s="177"/>
      <c r="I178" s="177"/>
      <c r="J178" s="110" t="s">
        <v>90</v>
      </c>
      <c r="K178" s="69">
        <v>0</v>
      </c>
      <c r="L178" s="178">
        <v>0</v>
      </c>
      <c r="M178" s="177"/>
      <c r="N178" s="178">
        <f t="shared" si="13"/>
        <v>0</v>
      </c>
      <c r="O178" s="177"/>
      <c r="P178" s="177"/>
      <c r="Q178" s="177"/>
      <c r="R178" s="111"/>
      <c r="S178" s="111">
        <f t="shared" si="9"/>
        <v>0</v>
      </c>
      <c r="T178" s="111"/>
      <c r="U178" s="111">
        <f t="shared" si="10"/>
        <v>0</v>
      </c>
      <c r="V178" s="111">
        <f t="shared" si="11"/>
        <v>0</v>
      </c>
      <c r="W178" s="111">
        <f t="shared" si="12"/>
        <v>0</v>
      </c>
      <c r="X178" s="116"/>
      <c r="Y178" s="85"/>
      <c r="Z178" s="59"/>
      <c r="AA178" s="60"/>
      <c r="AB178" s="61"/>
      <c r="AC178" s="61"/>
      <c r="AD178" s="61"/>
      <c r="AE178" s="61"/>
      <c r="AF178" s="61"/>
      <c r="AG178" s="62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78"/>
      <c r="AY178" s="85"/>
      <c r="AZ178" s="78"/>
      <c r="BA178" s="78"/>
      <c r="BB178" s="85"/>
      <c r="BC178" s="85"/>
      <c r="BD178" s="85"/>
      <c r="BE178" s="78"/>
      <c r="BF178" s="85"/>
      <c r="BG178" s="85"/>
      <c r="BH178" s="85"/>
      <c r="BI178" s="85"/>
      <c r="BJ178" s="85"/>
      <c r="BK178" s="117"/>
      <c r="BL178" s="117"/>
      <c r="BM178" s="117"/>
      <c r="BN178" s="117"/>
      <c r="BO178" s="117"/>
      <c r="BP178" s="78"/>
      <c r="BQ178" s="117"/>
      <c r="BR178" s="78"/>
      <c r="BS178" s="78"/>
    </row>
    <row r="179" spans="2:71" s="8" customFormat="1" ht="28.5" customHeight="1">
      <c r="B179" s="112"/>
      <c r="C179" s="63">
        <v>51</v>
      </c>
      <c r="D179" s="63" t="s">
        <v>108</v>
      </c>
      <c r="E179" s="64" t="s">
        <v>203</v>
      </c>
      <c r="F179" s="179" t="s">
        <v>202</v>
      </c>
      <c r="G179" s="176"/>
      <c r="H179" s="176"/>
      <c r="I179" s="176"/>
      <c r="J179" s="65" t="s">
        <v>90</v>
      </c>
      <c r="K179" s="66">
        <v>0</v>
      </c>
      <c r="L179" s="175">
        <v>0</v>
      </c>
      <c r="M179" s="176"/>
      <c r="N179" s="175">
        <f t="shared" si="13"/>
        <v>0</v>
      </c>
      <c r="O179" s="177"/>
      <c r="P179" s="177"/>
      <c r="Q179" s="177"/>
      <c r="R179" s="111"/>
      <c r="S179" s="111">
        <f t="shared" si="9"/>
        <v>0</v>
      </c>
      <c r="T179" s="111"/>
      <c r="U179" s="111">
        <f t="shared" si="10"/>
        <v>0</v>
      </c>
      <c r="V179" s="111">
        <f t="shared" si="11"/>
        <v>0</v>
      </c>
      <c r="W179" s="111">
        <f t="shared" si="12"/>
        <v>0</v>
      </c>
      <c r="X179" s="116"/>
      <c r="Y179" s="85"/>
      <c r="Z179" s="59"/>
      <c r="AA179" s="60"/>
      <c r="AB179" s="61"/>
      <c r="AC179" s="61"/>
      <c r="AD179" s="61"/>
      <c r="AE179" s="61"/>
      <c r="AF179" s="61"/>
      <c r="AG179" s="62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78"/>
      <c r="AY179" s="85"/>
      <c r="AZ179" s="78"/>
      <c r="BA179" s="78"/>
      <c r="BB179" s="85"/>
      <c r="BC179" s="85"/>
      <c r="BD179" s="85"/>
      <c r="BE179" s="78"/>
      <c r="BF179" s="85"/>
      <c r="BG179" s="85"/>
      <c r="BH179" s="85"/>
      <c r="BI179" s="85"/>
      <c r="BJ179" s="85"/>
      <c r="BK179" s="117"/>
      <c r="BL179" s="117"/>
      <c r="BM179" s="117"/>
      <c r="BN179" s="117"/>
      <c r="BO179" s="117"/>
      <c r="BP179" s="78"/>
      <c r="BQ179" s="117"/>
      <c r="BR179" s="78"/>
      <c r="BS179" s="78"/>
    </row>
    <row r="180" spans="2:71" s="8" customFormat="1" ht="28.5" customHeight="1">
      <c r="B180" s="112"/>
      <c r="C180" s="108">
        <v>52</v>
      </c>
      <c r="D180" s="108" t="s">
        <v>87</v>
      </c>
      <c r="E180" s="68" t="s">
        <v>204</v>
      </c>
      <c r="F180" s="184" t="s">
        <v>205</v>
      </c>
      <c r="G180" s="177"/>
      <c r="H180" s="177"/>
      <c r="I180" s="177"/>
      <c r="J180" s="110" t="s">
        <v>90</v>
      </c>
      <c r="K180" s="111">
        <v>0</v>
      </c>
      <c r="L180" s="178">
        <v>0</v>
      </c>
      <c r="M180" s="177"/>
      <c r="N180" s="178">
        <f t="shared" si="13"/>
        <v>0</v>
      </c>
      <c r="O180" s="177"/>
      <c r="P180" s="177"/>
      <c r="Q180" s="177"/>
      <c r="R180" s="111"/>
      <c r="S180" s="111">
        <f t="shared" si="9"/>
        <v>0</v>
      </c>
      <c r="T180" s="111"/>
      <c r="U180" s="111">
        <f t="shared" si="10"/>
        <v>0</v>
      </c>
      <c r="V180" s="111">
        <f t="shared" si="11"/>
        <v>0</v>
      </c>
      <c r="W180" s="111">
        <f t="shared" si="12"/>
        <v>0</v>
      </c>
      <c r="X180" s="116"/>
      <c r="Y180" s="85"/>
      <c r="Z180" s="59"/>
      <c r="AA180" s="60"/>
      <c r="AB180" s="61"/>
      <c r="AC180" s="61"/>
      <c r="AD180" s="61"/>
      <c r="AE180" s="61"/>
      <c r="AF180" s="61"/>
      <c r="AG180" s="62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78"/>
      <c r="AY180" s="85"/>
      <c r="AZ180" s="78"/>
      <c r="BA180" s="78"/>
      <c r="BB180" s="85"/>
      <c r="BC180" s="85"/>
      <c r="BD180" s="85"/>
      <c r="BE180" s="78"/>
      <c r="BF180" s="85"/>
      <c r="BG180" s="85"/>
      <c r="BH180" s="85"/>
      <c r="BI180" s="85"/>
      <c r="BJ180" s="85"/>
      <c r="BK180" s="117"/>
      <c r="BL180" s="117"/>
      <c r="BM180" s="117"/>
      <c r="BN180" s="117"/>
      <c r="BO180" s="117"/>
      <c r="BP180" s="78"/>
      <c r="BQ180" s="117"/>
      <c r="BR180" s="78"/>
      <c r="BS180" s="78"/>
    </row>
    <row r="181" spans="2:71" s="8" customFormat="1" ht="39.75" customHeight="1">
      <c r="B181" s="112"/>
      <c r="C181" s="63">
        <v>53</v>
      </c>
      <c r="D181" s="63" t="s">
        <v>108</v>
      </c>
      <c r="E181" s="64" t="s">
        <v>206</v>
      </c>
      <c r="F181" s="179" t="s">
        <v>207</v>
      </c>
      <c r="G181" s="176"/>
      <c r="H181" s="176"/>
      <c r="I181" s="176"/>
      <c r="J181" s="65" t="s">
        <v>90</v>
      </c>
      <c r="K181" s="66">
        <v>0</v>
      </c>
      <c r="L181" s="175">
        <v>0</v>
      </c>
      <c r="M181" s="176"/>
      <c r="N181" s="175">
        <f t="shared" si="13"/>
        <v>0</v>
      </c>
      <c r="O181" s="177"/>
      <c r="P181" s="177"/>
      <c r="Q181" s="177"/>
      <c r="R181" s="111"/>
      <c r="S181" s="111">
        <f t="shared" si="9"/>
        <v>0</v>
      </c>
      <c r="T181" s="111"/>
      <c r="U181" s="111">
        <f t="shared" si="10"/>
        <v>0</v>
      </c>
      <c r="V181" s="111">
        <f t="shared" si="11"/>
        <v>0</v>
      </c>
      <c r="W181" s="111">
        <f t="shared" si="12"/>
        <v>0</v>
      </c>
      <c r="X181" s="116"/>
      <c r="Y181" s="85"/>
      <c r="Z181" s="59"/>
      <c r="AA181" s="60"/>
      <c r="AB181" s="61"/>
      <c r="AC181" s="61"/>
      <c r="AD181" s="61"/>
      <c r="AE181" s="61"/>
      <c r="AF181" s="61"/>
      <c r="AG181" s="62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78"/>
      <c r="AY181" s="85"/>
      <c r="AZ181" s="78"/>
      <c r="BA181" s="78"/>
      <c r="BB181" s="85"/>
      <c r="BC181" s="85"/>
      <c r="BD181" s="85"/>
      <c r="BE181" s="78"/>
      <c r="BF181" s="85"/>
      <c r="BG181" s="85"/>
      <c r="BH181" s="85"/>
      <c r="BI181" s="85"/>
      <c r="BJ181" s="85"/>
      <c r="BK181" s="117"/>
      <c r="BL181" s="117"/>
      <c r="BM181" s="117"/>
      <c r="BN181" s="117"/>
      <c r="BO181" s="117"/>
      <c r="BP181" s="78"/>
      <c r="BQ181" s="117"/>
      <c r="BR181" s="78"/>
      <c r="BS181" s="78"/>
    </row>
    <row r="182" spans="2:71" s="8" customFormat="1" ht="39.75" customHeight="1">
      <c r="B182" s="112"/>
      <c r="C182" s="108">
        <v>54</v>
      </c>
      <c r="D182" s="108" t="s">
        <v>87</v>
      </c>
      <c r="E182" s="68" t="s">
        <v>208</v>
      </c>
      <c r="F182" s="184" t="s">
        <v>209</v>
      </c>
      <c r="G182" s="177"/>
      <c r="H182" s="177"/>
      <c r="I182" s="177"/>
      <c r="J182" s="110" t="s">
        <v>90</v>
      </c>
      <c r="K182" s="111">
        <v>0</v>
      </c>
      <c r="L182" s="178">
        <v>0</v>
      </c>
      <c r="M182" s="177"/>
      <c r="N182" s="178">
        <f t="shared" si="13"/>
        <v>0</v>
      </c>
      <c r="O182" s="177"/>
      <c r="P182" s="177"/>
      <c r="Q182" s="177"/>
      <c r="R182" s="111"/>
      <c r="S182" s="111">
        <f t="shared" si="9"/>
        <v>0</v>
      </c>
      <c r="T182" s="111"/>
      <c r="U182" s="111">
        <f t="shared" si="10"/>
        <v>0</v>
      </c>
      <c r="V182" s="111">
        <f t="shared" si="11"/>
        <v>0</v>
      </c>
      <c r="W182" s="111">
        <f t="shared" si="12"/>
        <v>0</v>
      </c>
      <c r="X182" s="116"/>
      <c r="Y182" s="85"/>
      <c r="Z182" s="59"/>
      <c r="AA182" s="60"/>
      <c r="AB182" s="61"/>
      <c r="AC182" s="61"/>
      <c r="AD182" s="61"/>
      <c r="AE182" s="61"/>
      <c r="AF182" s="61"/>
      <c r="AG182" s="62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78"/>
      <c r="AY182" s="85"/>
      <c r="AZ182" s="78"/>
      <c r="BA182" s="78"/>
      <c r="BB182" s="85"/>
      <c r="BC182" s="85"/>
      <c r="BD182" s="85"/>
      <c r="BE182" s="78"/>
      <c r="BF182" s="85"/>
      <c r="BG182" s="85"/>
      <c r="BH182" s="85"/>
      <c r="BI182" s="85"/>
      <c r="BJ182" s="85"/>
      <c r="BK182" s="117"/>
      <c r="BL182" s="117"/>
      <c r="BM182" s="117"/>
      <c r="BN182" s="117"/>
      <c r="BO182" s="117"/>
      <c r="BP182" s="78"/>
      <c r="BQ182" s="117"/>
      <c r="BR182" s="78"/>
      <c r="BS182" s="78"/>
    </row>
    <row r="183" spans="2:71" s="8" customFormat="1" ht="39.75" customHeight="1">
      <c r="B183" s="112"/>
      <c r="C183" s="63">
        <v>55</v>
      </c>
      <c r="D183" s="63" t="s">
        <v>108</v>
      </c>
      <c r="E183" s="64" t="s">
        <v>210</v>
      </c>
      <c r="F183" s="179" t="s">
        <v>211</v>
      </c>
      <c r="G183" s="176"/>
      <c r="H183" s="176"/>
      <c r="I183" s="176"/>
      <c r="J183" s="65" t="s">
        <v>90</v>
      </c>
      <c r="K183" s="66">
        <v>0</v>
      </c>
      <c r="L183" s="175">
        <v>0</v>
      </c>
      <c r="M183" s="176"/>
      <c r="N183" s="175">
        <f t="shared" si="13"/>
        <v>0</v>
      </c>
      <c r="O183" s="177"/>
      <c r="P183" s="177"/>
      <c r="Q183" s="177"/>
      <c r="R183" s="111"/>
      <c r="S183" s="111">
        <f t="shared" si="9"/>
        <v>0</v>
      </c>
      <c r="T183" s="111"/>
      <c r="U183" s="111">
        <f t="shared" si="10"/>
        <v>0</v>
      </c>
      <c r="V183" s="111">
        <f t="shared" si="11"/>
        <v>0</v>
      </c>
      <c r="W183" s="111">
        <f t="shared" si="12"/>
        <v>0</v>
      </c>
      <c r="X183" s="116"/>
      <c r="Y183" s="85"/>
      <c r="Z183" s="59"/>
      <c r="AA183" s="60"/>
      <c r="AB183" s="61"/>
      <c r="AC183" s="61"/>
      <c r="AD183" s="61"/>
      <c r="AE183" s="61"/>
      <c r="AF183" s="61"/>
      <c r="AG183" s="62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78"/>
      <c r="AY183" s="85"/>
      <c r="AZ183" s="78"/>
      <c r="BA183" s="78"/>
      <c r="BB183" s="85"/>
      <c r="BC183" s="85"/>
      <c r="BD183" s="85"/>
      <c r="BE183" s="78"/>
      <c r="BF183" s="85"/>
      <c r="BG183" s="85"/>
      <c r="BH183" s="85"/>
      <c r="BI183" s="85"/>
      <c r="BJ183" s="85"/>
      <c r="BK183" s="117"/>
      <c r="BL183" s="117"/>
      <c r="BM183" s="117"/>
      <c r="BN183" s="117"/>
      <c r="BO183" s="117"/>
      <c r="BP183" s="78"/>
      <c r="BQ183" s="117"/>
      <c r="BR183" s="78"/>
      <c r="BS183" s="78"/>
    </row>
    <row r="184" spans="2:71" s="8" customFormat="1" ht="39.75" customHeight="1">
      <c r="B184" s="112"/>
      <c r="C184" s="108">
        <v>56</v>
      </c>
      <c r="D184" s="108" t="s">
        <v>87</v>
      </c>
      <c r="E184" s="68" t="s">
        <v>212</v>
      </c>
      <c r="F184" s="184" t="s">
        <v>213</v>
      </c>
      <c r="G184" s="177"/>
      <c r="H184" s="177"/>
      <c r="I184" s="177"/>
      <c r="J184" s="110" t="s">
        <v>90</v>
      </c>
      <c r="K184" s="111">
        <v>0</v>
      </c>
      <c r="L184" s="178">
        <v>0</v>
      </c>
      <c r="M184" s="177"/>
      <c r="N184" s="178">
        <f t="shared" si="13"/>
        <v>0</v>
      </c>
      <c r="O184" s="177"/>
      <c r="P184" s="177"/>
      <c r="Q184" s="177"/>
      <c r="R184" s="111"/>
      <c r="S184" s="111">
        <f t="shared" si="9"/>
        <v>0</v>
      </c>
      <c r="T184" s="111"/>
      <c r="U184" s="111">
        <f t="shared" si="10"/>
        <v>0</v>
      </c>
      <c r="V184" s="111">
        <f t="shared" si="11"/>
        <v>0</v>
      </c>
      <c r="W184" s="111">
        <f t="shared" si="12"/>
        <v>0</v>
      </c>
      <c r="X184" s="116"/>
      <c r="Y184" s="85"/>
      <c r="Z184" s="59"/>
      <c r="AA184" s="60"/>
      <c r="AB184" s="61"/>
      <c r="AC184" s="61"/>
      <c r="AD184" s="61"/>
      <c r="AE184" s="61"/>
      <c r="AF184" s="61"/>
      <c r="AG184" s="62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78"/>
      <c r="AY184" s="85"/>
      <c r="AZ184" s="78"/>
      <c r="BA184" s="78"/>
      <c r="BB184" s="85"/>
      <c r="BC184" s="85"/>
      <c r="BD184" s="85"/>
      <c r="BE184" s="78"/>
      <c r="BF184" s="85"/>
      <c r="BG184" s="85"/>
      <c r="BH184" s="85"/>
      <c r="BI184" s="85"/>
      <c r="BJ184" s="85"/>
      <c r="BK184" s="117"/>
      <c r="BL184" s="117"/>
      <c r="BM184" s="117"/>
      <c r="BN184" s="117"/>
      <c r="BO184" s="117"/>
      <c r="BP184" s="78"/>
      <c r="BQ184" s="117"/>
      <c r="BR184" s="78"/>
      <c r="BS184" s="78"/>
    </row>
    <row r="185" spans="2:71" s="8" customFormat="1" ht="39.75" customHeight="1">
      <c r="B185" s="112"/>
      <c r="C185" s="63">
        <v>57</v>
      </c>
      <c r="D185" s="63" t="s">
        <v>108</v>
      </c>
      <c r="E185" s="64" t="s">
        <v>214</v>
      </c>
      <c r="F185" s="179" t="s">
        <v>215</v>
      </c>
      <c r="G185" s="176"/>
      <c r="H185" s="176"/>
      <c r="I185" s="176"/>
      <c r="J185" s="65" t="s">
        <v>90</v>
      </c>
      <c r="K185" s="66">
        <v>0</v>
      </c>
      <c r="L185" s="175">
        <v>0</v>
      </c>
      <c r="M185" s="176"/>
      <c r="N185" s="175">
        <f t="shared" si="13"/>
        <v>0</v>
      </c>
      <c r="O185" s="177"/>
      <c r="P185" s="177"/>
      <c r="Q185" s="177"/>
      <c r="R185" s="111"/>
      <c r="S185" s="111">
        <f t="shared" si="9"/>
        <v>0</v>
      </c>
      <c r="T185" s="111"/>
      <c r="U185" s="111">
        <f t="shared" si="10"/>
        <v>0</v>
      </c>
      <c r="V185" s="111">
        <f t="shared" si="11"/>
        <v>0</v>
      </c>
      <c r="W185" s="111">
        <f t="shared" si="12"/>
        <v>0</v>
      </c>
      <c r="X185" s="116"/>
      <c r="Y185" s="85"/>
      <c r="Z185" s="59"/>
      <c r="AA185" s="60"/>
      <c r="AB185" s="61"/>
      <c r="AC185" s="61"/>
      <c r="AD185" s="61"/>
      <c r="AE185" s="61"/>
      <c r="AF185" s="61"/>
      <c r="AG185" s="62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78"/>
      <c r="AY185" s="85"/>
      <c r="AZ185" s="78"/>
      <c r="BA185" s="78"/>
      <c r="BB185" s="85"/>
      <c r="BC185" s="85"/>
      <c r="BD185" s="85"/>
      <c r="BE185" s="78"/>
      <c r="BF185" s="85"/>
      <c r="BG185" s="85"/>
      <c r="BH185" s="85"/>
      <c r="BI185" s="85"/>
      <c r="BJ185" s="85"/>
      <c r="BK185" s="117"/>
      <c r="BL185" s="117"/>
      <c r="BM185" s="117"/>
      <c r="BN185" s="117"/>
      <c r="BO185" s="117"/>
      <c r="BP185" s="78"/>
      <c r="BQ185" s="117"/>
      <c r="BR185" s="78"/>
      <c r="BS185" s="78"/>
    </row>
    <row r="186" spans="2:69" s="47" customFormat="1" ht="29.25" customHeight="1">
      <c r="B186" s="43"/>
      <c r="C186" s="44"/>
      <c r="D186" s="56" t="s">
        <v>59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195">
        <v>0</v>
      </c>
      <c r="O186" s="196"/>
      <c r="P186" s="196"/>
      <c r="Q186" s="196"/>
      <c r="R186" s="133"/>
      <c r="S186" s="136">
        <v>0</v>
      </c>
      <c r="T186" s="136"/>
      <c r="U186" s="136">
        <v>0</v>
      </c>
      <c r="V186" s="136"/>
      <c r="W186" s="136">
        <v>0</v>
      </c>
      <c r="X186" s="46"/>
      <c r="Z186" s="48"/>
      <c r="AA186" s="44"/>
      <c r="AB186" s="44"/>
      <c r="AC186" s="49" t="e">
        <f>SUM(#REF!)</f>
        <v>#REF!</v>
      </c>
      <c r="AD186" s="44"/>
      <c r="AE186" s="49" t="e">
        <f>SUM(#REF!)</f>
        <v>#REF!</v>
      </c>
      <c r="AF186" s="44"/>
      <c r="AG186" s="50" t="e">
        <f>SUM(#REF!)</f>
        <v>#REF!</v>
      </c>
      <c r="AX186" s="51" t="s">
        <v>9</v>
      </c>
      <c r="AZ186" s="52" t="s">
        <v>82</v>
      </c>
      <c r="BA186" s="52" t="s">
        <v>86</v>
      </c>
      <c r="BE186" s="51" t="s">
        <v>84</v>
      </c>
      <c r="BQ186" s="53" t="e">
        <f>SUM(#REF!)</f>
        <v>#REF!</v>
      </c>
    </row>
    <row r="187" spans="2:69" s="47" customFormat="1" ht="29.25" customHeight="1">
      <c r="B187" s="43"/>
      <c r="C187" s="44"/>
      <c r="D187" s="56" t="s">
        <v>60</v>
      </c>
      <c r="E187" s="56"/>
      <c r="F187" s="56"/>
      <c r="G187" s="56"/>
      <c r="H187" s="56"/>
      <c r="I187" s="56"/>
      <c r="J187" s="56"/>
      <c r="K187" s="56"/>
      <c r="L187" s="56"/>
      <c r="M187" s="56"/>
      <c r="N187" s="195">
        <v>0</v>
      </c>
      <c r="O187" s="196"/>
      <c r="P187" s="196"/>
      <c r="Q187" s="196"/>
      <c r="R187" s="133"/>
      <c r="S187" s="136">
        <v>0</v>
      </c>
      <c r="T187" s="136"/>
      <c r="U187" s="136">
        <v>0</v>
      </c>
      <c r="V187" s="136"/>
      <c r="W187" s="136">
        <v>0</v>
      </c>
      <c r="X187" s="46"/>
      <c r="Z187" s="48"/>
      <c r="AA187" s="44"/>
      <c r="AB187" s="44"/>
      <c r="AC187" s="49" t="e">
        <f>SUM(#REF!)</f>
        <v>#REF!</v>
      </c>
      <c r="AD187" s="44"/>
      <c r="AE187" s="49" t="e">
        <f>SUM(#REF!)</f>
        <v>#REF!</v>
      </c>
      <c r="AF187" s="44"/>
      <c r="AG187" s="50" t="e">
        <f>SUM(#REF!)</f>
        <v>#REF!</v>
      </c>
      <c r="AX187" s="51" t="s">
        <v>9</v>
      </c>
      <c r="AZ187" s="52" t="s">
        <v>82</v>
      </c>
      <c r="BA187" s="52" t="s">
        <v>86</v>
      </c>
      <c r="BE187" s="51" t="s">
        <v>84</v>
      </c>
      <c r="BQ187" s="53" t="e">
        <f>SUM(#REF!)</f>
        <v>#REF!</v>
      </c>
    </row>
    <row r="188" spans="2:69" s="47" customFormat="1" ht="36.75" customHeight="1">
      <c r="B188" s="43"/>
      <c r="C188" s="44"/>
      <c r="D188" s="45" t="s">
        <v>61</v>
      </c>
      <c r="E188" s="45"/>
      <c r="F188" s="45"/>
      <c r="G188" s="45"/>
      <c r="H188" s="45"/>
      <c r="I188" s="45"/>
      <c r="J188" s="45"/>
      <c r="K188" s="45"/>
      <c r="L188" s="45"/>
      <c r="M188" s="45"/>
      <c r="N188" s="188">
        <f>N189+N191+N193</f>
        <v>90100</v>
      </c>
      <c r="O188" s="189"/>
      <c r="P188" s="189"/>
      <c r="Q188" s="189"/>
      <c r="R188" s="120"/>
      <c r="S188" s="139">
        <f>S189+S191+S193</f>
        <v>0</v>
      </c>
      <c r="T188" s="123"/>
      <c r="U188" s="140">
        <f>U189+U191+U193</f>
        <v>-67200</v>
      </c>
      <c r="V188" s="123"/>
      <c r="W188" s="123">
        <f>W189+W191+W193</f>
        <v>22900</v>
      </c>
      <c r="X188" s="46"/>
      <c r="Z188" s="48"/>
      <c r="AA188" s="44"/>
      <c r="AB188" s="44"/>
      <c r="AC188" s="49">
        <f>AC189+AC191+AC193</f>
        <v>0</v>
      </c>
      <c r="AD188" s="44"/>
      <c r="AE188" s="49">
        <f>AE189+AE191+AE193</f>
        <v>0</v>
      </c>
      <c r="AF188" s="44"/>
      <c r="AG188" s="50">
        <f>AG189+AG191+AG193</f>
        <v>0</v>
      </c>
      <c r="AX188" s="51" t="s">
        <v>216</v>
      </c>
      <c r="AZ188" s="52" t="s">
        <v>82</v>
      </c>
      <c r="BA188" s="52" t="s">
        <v>83</v>
      </c>
      <c r="BE188" s="51" t="s">
        <v>84</v>
      </c>
      <c r="BQ188" s="53">
        <f>BQ189+BQ191+BQ193</f>
        <v>22840</v>
      </c>
    </row>
    <row r="189" spans="2:69" s="47" customFormat="1" ht="19.5" customHeight="1">
      <c r="B189" s="43"/>
      <c r="C189" s="44"/>
      <c r="D189" s="56" t="s">
        <v>62</v>
      </c>
      <c r="E189" s="56"/>
      <c r="F189" s="56"/>
      <c r="G189" s="56"/>
      <c r="H189" s="56"/>
      <c r="I189" s="56"/>
      <c r="J189" s="56"/>
      <c r="K189" s="56"/>
      <c r="L189" s="56"/>
      <c r="M189" s="56"/>
      <c r="N189" s="208">
        <f>N190</f>
        <v>2400</v>
      </c>
      <c r="O189" s="209"/>
      <c r="P189" s="209"/>
      <c r="Q189" s="209"/>
      <c r="R189" s="121"/>
      <c r="S189" s="132">
        <f>S190</f>
        <v>0</v>
      </c>
      <c r="T189" s="121"/>
      <c r="U189" s="135">
        <f>U190</f>
        <v>-2400</v>
      </c>
      <c r="V189" s="135"/>
      <c r="W189" s="137">
        <f>W190</f>
        <v>0</v>
      </c>
      <c r="X189" s="46"/>
      <c r="Z189" s="48"/>
      <c r="AA189" s="44"/>
      <c r="AB189" s="44"/>
      <c r="AC189" s="49">
        <f>AC190</f>
        <v>0</v>
      </c>
      <c r="AD189" s="44"/>
      <c r="AE189" s="49">
        <f>AE190</f>
        <v>0</v>
      </c>
      <c r="AF189" s="44"/>
      <c r="AG189" s="50">
        <f>AG190</f>
        <v>0</v>
      </c>
      <c r="AX189" s="51" t="s">
        <v>216</v>
      </c>
      <c r="AZ189" s="52" t="s">
        <v>82</v>
      </c>
      <c r="BA189" s="52" t="s">
        <v>86</v>
      </c>
      <c r="BE189" s="51" t="s">
        <v>84</v>
      </c>
      <c r="BQ189" s="53">
        <f>BQ190</f>
        <v>2400</v>
      </c>
    </row>
    <row r="190" spans="2:71" s="8" customFormat="1" ht="28.5" customHeight="1">
      <c r="B190" s="112"/>
      <c r="C190" s="113">
        <v>58</v>
      </c>
      <c r="D190" s="113" t="s">
        <v>87</v>
      </c>
      <c r="E190" s="118" t="s">
        <v>217</v>
      </c>
      <c r="F190" s="194" t="s">
        <v>218</v>
      </c>
      <c r="G190" s="182"/>
      <c r="H190" s="182"/>
      <c r="I190" s="182"/>
      <c r="J190" s="114" t="s">
        <v>219</v>
      </c>
      <c r="K190" s="115">
        <v>2</v>
      </c>
      <c r="L190" s="181">
        <v>1200</v>
      </c>
      <c r="M190" s="182"/>
      <c r="N190" s="181">
        <f>ROUND(L190*K190,2)</f>
        <v>2400</v>
      </c>
      <c r="O190" s="182"/>
      <c r="P190" s="182"/>
      <c r="Q190" s="182"/>
      <c r="R190" s="111"/>
      <c r="S190" s="111">
        <f>R190*L190</f>
        <v>0</v>
      </c>
      <c r="T190" s="111">
        <v>-2</v>
      </c>
      <c r="U190" s="111">
        <f>T190*L190</f>
        <v>-2400</v>
      </c>
      <c r="V190" s="111">
        <f>K190+R190+T190</f>
        <v>0</v>
      </c>
      <c r="W190" s="111">
        <f>V190*L190</f>
        <v>0</v>
      </c>
      <c r="X190" s="116"/>
      <c r="Y190" s="85"/>
      <c r="Z190" s="59" t="s">
        <v>16</v>
      </c>
      <c r="AA190" s="60" t="s">
        <v>32</v>
      </c>
      <c r="AB190" s="61">
        <v>0</v>
      </c>
      <c r="AC190" s="61">
        <f>AB190*K190</f>
        <v>0</v>
      </c>
      <c r="AD190" s="61">
        <v>0</v>
      </c>
      <c r="AE190" s="61">
        <f>AD190*K190</f>
        <v>0</v>
      </c>
      <c r="AF190" s="61">
        <v>0</v>
      </c>
      <c r="AG190" s="62">
        <f>AF190*K190</f>
        <v>0</v>
      </c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78" t="s">
        <v>220</v>
      </c>
      <c r="AY190" s="85"/>
      <c r="AZ190" s="78" t="s">
        <v>87</v>
      </c>
      <c r="BA190" s="78" t="s">
        <v>9</v>
      </c>
      <c r="BB190" s="85"/>
      <c r="BC190" s="85"/>
      <c r="BD190" s="85"/>
      <c r="BE190" s="78" t="s">
        <v>84</v>
      </c>
      <c r="BF190" s="85"/>
      <c r="BG190" s="85"/>
      <c r="BH190" s="85"/>
      <c r="BI190" s="85"/>
      <c r="BJ190" s="85"/>
      <c r="BK190" s="117">
        <f>IF(AA190="základní",N190,0)</f>
        <v>2400</v>
      </c>
      <c r="BL190" s="117">
        <f>IF(AA190="snížená",N190,0)</f>
        <v>0</v>
      </c>
      <c r="BM190" s="117">
        <f>IF(AA190="zákl. přenesená",N190,0)</f>
        <v>0</v>
      </c>
      <c r="BN190" s="117">
        <f>IF(AA190="sníž. přenesená",N190,0)</f>
        <v>0</v>
      </c>
      <c r="BO190" s="117">
        <f>IF(AA190="nulová",N190,0)</f>
        <v>0</v>
      </c>
      <c r="BP190" s="78" t="s">
        <v>86</v>
      </c>
      <c r="BQ190" s="117">
        <f>ROUND(L190*K190,2)</f>
        <v>2400</v>
      </c>
      <c r="BR190" s="78" t="s">
        <v>220</v>
      </c>
      <c r="BS190" s="78" t="s">
        <v>221</v>
      </c>
    </row>
    <row r="191" spans="2:69" s="47" customFormat="1" ht="29.25" customHeight="1">
      <c r="B191" s="43"/>
      <c r="C191" s="44"/>
      <c r="D191" s="56" t="s">
        <v>63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195">
        <f>N192</f>
        <v>17440</v>
      </c>
      <c r="O191" s="196"/>
      <c r="P191" s="196"/>
      <c r="Q191" s="196"/>
      <c r="R191" s="121"/>
      <c r="S191" s="132">
        <f>S192</f>
        <v>0</v>
      </c>
      <c r="T191" s="121"/>
      <c r="U191" s="135">
        <f>U192</f>
        <v>0</v>
      </c>
      <c r="V191" s="135"/>
      <c r="W191" s="137">
        <f>W192</f>
        <v>17440</v>
      </c>
      <c r="X191" s="46"/>
      <c r="Z191" s="48"/>
      <c r="AA191" s="44"/>
      <c r="AB191" s="44"/>
      <c r="AC191" s="49">
        <f>AC192</f>
        <v>0</v>
      </c>
      <c r="AD191" s="44"/>
      <c r="AE191" s="49">
        <f>AE192</f>
        <v>0</v>
      </c>
      <c r="AF191" s="44"/>
      <c r="AG191" s="50">
        <f>AG192</f>
        <v>0</v>
      </c>
      <c r="AX191" s="51" t="s">
        <v>216</v>
      </c>
      <c r="AZ191" s="52" t="s">
        <v>82</v>
      </c>
      <c r="BA191" s="52" t="s">
        <v>86</v>
      </c>
      <c r="BE191" s="51" t="s">
        <v>84</v>
      </c>
      <c r="BQ191" s="53">
        <f>BQ192</f>
        <v>12440</v>
      </c>
    </row>
    <row r="192" spans="2:71" s="8" customFormat="1" ht="20.25" customHeight="1">
      <c r="B192" s="112"/>
      <c r="C192" s="113">
        <v>59</v>
      </c>
      <c r="D192" s="113" t="s">
        <v>87</v>
      </c>
      <c r="E192" s="118" t="s">
        <v>222</v>
      </c>
      <c r="F192" s="197" t="s">
        <v>223</v>
      </c>
      <c r="G192" s="182"/>
      <c r="H192" s="182"/>
      <c r="I192" s="182"/>
      <c r="J192" s="114" t="s">
        <v>219</v>
      </c>
      <c r="K192" s="115">
        <v>1</v>
      </c>
      <c r="L192" s="181">
        <v>12440</v>
      </c>
      <c r="M192" s="182"/>
      <c r="N192" s="181">
        <v>17440</v>
      </c>
      <c r="O192" s="182"/>
      <c r="P192" s="182"/>
      <c r="Q192" s="182"/>
      <c r="R192" s="111"/>
      <c r="S192" s="111">
        <f>R192*L192</f>
        <v>0</v>
      </c>
      <c r="T192" s="111"/>
      <c r="U192" s="111">
        <f>T192*L192</f>
        <v>0</v>
      </c>
      <c r="V192" s="111">
        <f>K192+R192+T192</f>
        <v>1</v>
      </c>
      <c r="W192" s="111">
        <v>17440</v>
      </c>
      <c r="X192" s="116"/>
      <c r="Y192" s="85"/>
      <c r="Z192" s="59" t="s">
        <v>16</v>
      </c>
      <c r="AA192" s="60" t="s">
        <v>32</v>
      </c>
      <c r="AB192" s="61">
        <v>0</v>
      </c>
      <c r="AC192" s="61">
        <f>AB192*K192</f>
        <v>0</v>
      </c>
      <c r="AD192" s="61">
        <v>0</v>
      </c>
      <c r="AE192" s="61">
        <f>AD192*K192</f>
        <v>0</v>
      </c>
      <c r="AF192" s="61">
        <v>0</v>
      </c>
      <c r="AG192" s="62">
        <f>AF192*K192</f>
        <v>0</v>
      </c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78" t="s">
        <v>220</v>
      </c>
      <c r="AY192" s="85"/>
      <c r="AZ192" s="78" t="s">
        <v>87</v>
      </c>
      <c r="BA192" s="78" t="s">
        <v>9</v>
      </c>
      <c r="BB192" s="85"/>
      <c r="BC192" s="85"/>
      <c r="BD192" s="85"/>
      <c r="BE192" s="78" t="s">
        <v>84</v>
      </c>
      <c r="BF192" s="85"/>
      <c r="BG192" s="85"/>
      <c r="BH192" s="85"/>
      <c r="BI192" s="85"/>
      <c r="BJ192" s="85"/>
      <c r="BK192" s="117">
        <f>IF(AA192="základní",N192,0)</f>
        <v>17440</v>
      </c>
      <c r="BL192" s="117">
        <f>IF(AA192="snížená",N192,0)</f>
        <v>0</v>
      </c>
      <c r="BM192" s="117">
        <f>IF(AA192="zákl. přenesená",N192,0)</f>
        <v>0</v>
      </c>
      <c r="BN192" s="117">
        <f>IF(AA192="sníž. přenesená",N192,0)</f>
        <v>0</v>
      </c>
      <c r="BO192" s="117">
        <f>IF(AA192="nulová",N192,0)</f>
        <v>0</v>
      </c>
      <c r="BP192" s="78" t="s">
        <v>86</v>
      </c>
      <c r="BQ192" s="117">
        <f>ROUND(L192*K192,2)</f>
        <v>12440</v>
      </c>
      <c r="BR192" s="78" t="s">
        <v>220</v>
      </c>
      <c r="BS192" s="78" t="s">
        <v>224</v>
      </c>
    </row>
    <row r="193" spans="2:69" s="47" customFormat="1" ht="29.25" customHeight="1">
      <c r="B193" s="43"/>
      <c r="C193" s="44"/>
      <c r="D193" s="56" t="s">
        <v>64</v>
      </c>
      <c r="E193" s="56"/>
      <c r="F193" s="56"/>
      <c r="G193" s="56"/>
      <c r="H193" s="56"/>
      <c r="I193" s="56"/>
      <c r="J193" s="56"/>
      <c r="K193" s="56"/>
      <c r="L193" s="56"/>
      <c r="M193" s="56"/>
      <c r="N193" s="195">
        <f>N194+N195+N196+N197</f>
        <v>70260</v>
      </c>
      <c r="O193" s="196"/>
      <c r="P193" s="196"/>
      <c r="Q193" s="196"/>
      <c r="R193" s="121"/>
      <c r="S193" s="132">
        <f>S194+S195+S196+S197</f>
        <v>0</v>
      </c>
      <c r="T193" s="121"/>
      <c r="U193" s="135">
        <f>U194+U195+U196+U197</f>
        <v>-64800</v>
      </c>
      <c r="V193" s="135"/>
      <c r="W193" s="134">
        <f>W194+W195+W196+W197</f>
        <v>5460</v>
      </c>
      <c r="X193" s="46"/>
      <c r="Z193" s="48"/>
      <c r="AA193" s="44"/>
      <c r="AB193" s="44"/>
      <c r="AC193" s="49">
        <f>SUM(AC194:AC197)</f>
        <v>0</v>
      </c>
      <c r="AD193" s="44"/>
      <c r="AE193" s="49">
        <f>SUM(AE194:AE197)</f>
        <v>0</v>
      </c>
      <c r="AF193" s="44"/>
      <c r="AG193" s="50">
        <f>SUM(AG194:AG197)</f>
        <v>0</v>
      </c>
      <c r="AX193" s="51" t="s">
        <v>216</v>
      </c>
      <c r="AZ193" s="52" t="s">
        <v>82</v>
      </c>
      <c r="BA193" s="52" t="s">
        <v>86</v>
      </c>
      <c r="BE193" s="51" t="s">
        <v>84</v>
      </c>
      <c r="BQ193" s="53">
        <f>SUM(BQ194:BQ197)</f>
        <v>8000</v>
      </c>
    </row>
    <row r="194" spans="2:71" s="8" customFormat="1" ht="20.25" customHeight="1">
      <c r="B194" s="112"/>
      <c r="C194" s="113">
        <v>60</v>
      </c>
      <c r="D194" s="113" t="s">
        <v>87</v>
      </c>
      <c r="E194" s="118" t="s">
        <v>225</v>
      </c>
      <c r="F194" s="197" t="s">
        <v>226</v>
      </c>
      <c r="G194" s="182"/>
      <c r="H194" s="182"/>
      <c r="I194" s="182"/>
      <c r="J194" s="114" t="s">
        <v>219</v>
      </c>
      <c r="K194" s="115">
        <v>4</v>
      </c>
      <c r="L194" s="181">
        <v>2000</v>
      </c>
      <c r="M194" s="182"/>
      <c r="N194" s="181">
        <f>ROUND(L194*K194,2)</f>
        <v>8000</v>
      </c>
      <c r="O194" s="182"/>
      <c r="P194" s="182"/>
      <c r="Q194" s="182"/>
      <c r="R194" s="111"/>
      <c r="S194" s="111">
        <f>R194*L194</f>
        <v>0</v>
      </c>
      <c r="T194" s="111">
        <v>-4</v>
      </c>
      <c r="U194" s="111">
        <f>T194*L194</f>
        <v>-8000</v>
      </c>
      <c r="V194" s="111">
        <f>K194+R194+T194</f>
        <v>0</v>
      </c>
      <c r="W194" s="111">
        <f>V194*L194</f>
        <v>0</v>
      </c>
      <c r="X194" s="116"/>
      <c r="Y194" s="85"/>
      <c r="Z194" s="59" t="s">
        <v>16</v>
      </c>
      <c r="AA194" s="60" t="s">
        <v>32</v>
      </c>
      <c r="AB194" s="61">
        <v>0</v>
      </c>
      <c r="AC194" s="61">
        <f>AB194*K194</f>
        <v>0</v>
      </c>
      <c r="AD194" s="61">
        <v>0</v>
      </c>
      <c r="AE194" s="61">
        <f>AD194*K194</f>
        <v>0</v>
      </c>
      <c r="AF194" s="61">
        <v>0</v>
      </c>
      <c r="AG194" s="62">
        <f>AF194*K194</f>
        <v>0</v>
      </c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78" t="s">
        <v>220</v>
      </c>
      <c r="AY194" s="85"/>
      <c r="AZ194" s="78" t="s">
        <v>87</v>
      </c>
      <c r="BA194" s="78" t="s">
        <v>9</v>
      </c>
      <c r="BB194" s="85"/>
      <c r="BC194" s="85"/>
      <c r="BD194" s="85"/>
      <c r="BE194" s="78" t="s">
        <v>84</v>
      </c>
      <c r="BF194" s="85"/>
      <c r="BG194" s="85"/>
      <c r="BH194" s="85"/>
      <c r="BI194" s="85"/>
      <c r="BJ194" s="85"/>
      <c r="BK194" s="117">
        <f>IF(AA194="základní",N194,0)</f>
        <v>8000</v>
      </c>
      <c r="BL194" s="117">
        <f>IF(AA194="snížená",N194,0)</f>
        <v>0</v>
      </c>
      <c r="BM194" s="117">
        <f>IF(AA194="zákl. přenesená",N194,0)</f>
        <v>0</v>
      </c>
      <c r="BN194" s="117">
        <f>IF(AA194="sníž. přenesená",N194,0)</f>
        <v>0</v>
      </c>
      <c r="BO194" s="117">
        <f>IF(AA194="nulová",N194,0)</f>
        <v>0</v>
      </c>
      <c r="BP194" s="78" t="s">
        <v>86</v>
      </c>
      <c r="BQ194" s="117">
        <f>ROUND(L194*K194,2)</f>
        <v>8000</v>
      </c>
      <c r="BR194" s="78" t="s">
        <v>220</v>
      </c>
      <c r="BS194" s="78" t="s">
        <v>227</v>
      </c>
    </row>
    <row r="195" spans="2:71" s="8" customFormat="1" ht="20.25" customHeight="1">
      <c r="B195" s="112"/>
      <c r="C195" s="113">
        <v>61</v>
      </c>
      <c r="D195" s="113" t="s">
        <v>87</v>
      </c>
      <c r="E195" s="118" t="s">
        <v>228</v>
      </c>
      <c r="F195" s="194" t="s">
        <v>229</v>
      </c>
      <c r="G195" s="182"/>
      <c r="H195" s="182"/>
      <c r="I195" s="182"/>
      <c r="J195" s="114" t="s">
        <v>115</v>
      </c>
      <c r="K195" s="115">
        <v>84</v>
      </c>
      <c r="L195" s="181">
        <v>270</v>
      </c>
      <c r="M195" s="182"/>
      <c r="N195" s="181">
        <f>ROUND(L195*K195,2)</f>
        <v>22680</v>
      </c>
      <c r="O195" s="182"/>
      <c r="P195" s="182"/>
      <c r="Q195" s="182"/>
      <c r="R195" s="111"/>
      <c r="S195" s="111">
        <f>R195*L195</f>
        <v>0</v>
      </c>
      <c r="T195" s="111">
        <v>-84</v>
      </c>
      <c r="U195" s="111">
        <f>T195*L195</f>
        <v>-22680</v>
      </c>
      <c r="V195" s="111">
        <f>K195+R195+T195</f>
        <v>0</v>
      </c>
      <c r="W195" s="111">
        <f>V195*L195</f>
        <v>0</v>
      </c>
      <c r="X195" s="116"/>
      <c r="Y195" s="85"/>
      <c r="Z195" s="59"/>
      <c r="AA195" s="60"/>
      <c r="AB195" s="61"/>
      <c r="AC195" s="61"/>
      <c r="AD195" s="61"/>
      <c r="AE195" s="61"/>
      <c r="AF195" s="61"/>
      <c r="AG195" s="62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78"/>
      <c r="AY195" s="85"/>
      <c r="AZ195" s="78"/>
      <c r="BA195" s="78"/>
      <c r="BB195" s="85"/>
      <c r="BC195" s="85"/>
      <c r="BD195" s="85"/>
      <c r="BE195" s="78"/>
      <c r="BF195" s="85"/>
      <c r="BG195" s="85"/>
      <c r="BH195" s="85"/>
      <c r="BI195" s="85"/>
      <c r="BJ195" s="85"/>
      <c r="BK195" s="117"/>
      <c r="BL195" s="117"/>
      <c r="BM195" s="117"/>
      <c r="BN195" s="117"/>
      <c r="BO195" s="117"/>
      <c r="BP195" s="78"/>
      <c r="BQ195" s="117"/>
      <c r="BR195" s="78"/>
      <c r="BS195" s="78"/>
    </row>
    <row r="196" spans="2:71" s="8" customFormat="1" ht="30" customHeight="1">
      <c r="B196" s="112"/>
      <c r="C196" s="1">
        <v>62</v>
      </c>
      <c r="D196" s="1" t="s">
        <v>108</v>
      </c>
      <c r="E196" s="2" t="s">
        <v>230</v>
      </c>
      <c r="F196" s="186" t="s">
        <v>231</v>
      </c>
      <c r="G196" s="187"/>
      <c r="H196" s="187"/>
      <c r="I196" s="187"/>
      <c r="J196" s="71" t="s">
        <v>232</v>
      </c>
      <c r="K196" s="119">
        <v>1</v>
      </c>
      <c r="L196" s="183">
        <v>34120</v>
      </c>
      <c r="M196" s="187"/>
      <c r="N196" s="183">
        <f>ROUND(L196*K196,2)</f>
        <v>34120</v>
      </c>
      <c r="O196" s="182"/>
      <c r="P196" s="182"/>
      <c r="Q196" s="182"/>
      <c r="R196" s="111"/>
      <c r="S196" s="111">
        <f>R196*L196</f>
        <v>0</v>
      </c>
      <c r="T196" s="111">
        <v>-1</v>
      </c>
      <c r="U196" s="111">
        <f>T196*L196</f>
        <v>-34120</v>
      </c>
      <c r="V196" s="111">
        <f>K196+R196+T196</f>
        <v>0</v>
      </c>
      <c r="W196" s="111">
        <f>V196*L196</f>
        <v>0</v>
      </c>
      <c r="X196" s="116"/>
      <c r="Y196" s="85"/>
      <c r="Z196" s="59"/>
      <c r="AA196" s="60"/>
      <c r="AB196" s="61"/>
      <c r="AC196" s="61"/>
      <c r="AD196" s="61"/>
      <c r="AE196" s="61"/>
      <c r="AF196" s="61"/>
      <c r="AG196" s="62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78"/>
      <c r="AY196" s="85"/>
      <c r="AZ196" s="78"/>
      <c r="BA196" s="78"/>
      <c r="BB196" s="85"/>
      <c r="BC196" s="85"/>
      <c r="BD196" s="85"/>
      <c r="BE196" s="78"/>
      <c r="BF196" s="85"/>
      <c r="BG196" s="85"/>
      <c r="BH196" s="85"/>
      <c r="BI196" s="85"/>
      <c r="BJ196" s="85"/>
      <c r="BK196" s="117"/>
      <c r="BL196" s="117"/>
      <c r="BM196" s="117"/>
      <c r="BN196" s="117"/>
      <c r="BO196" s="117"/>
      <c r="BP196" s="78"/>
      <c r="BQ196" s="117"/>
      <c r="BR196" s="78"/>
      <c r="BS196" s="78"/>
    </row>
    <row r="197" spans="2:71" s="8" customFormat="1" ht="20.25" customHeight="1">
      <c r="B197" s="112"/>
      <c r="C197" s="113">
        <v>63</v>
      </c>
      <c r="D197" s="113" t="s">
        <v>87</v>
      </c>
      <c r="E197" s="118" t="s">
        <v>233</v>
      </c>
      <c r="F197" s="202" t="s">
        <v>234</v>
      </c>
      <c r="G197" s="203"/>
      <c r="H197" s="203"/>
      <c r="I197" s="204"/>
      <c r="J197" s="114" t="s">
        <v>219</v>
      </c>
      <c r="K197" s="115">
        <v>1</v>
      </c>
      <c r="L197" s="205">
        <v>5460</v>
      </c>
      <c r="M197" s="206"/>
      <c r="N197" s="205">
        <f>ROUND(L197*K197,2)</f>
        <v>5460</v>
      </c>
      <c r="O197" s="207"/>
      <c r="P197" s="207"/>
      <c r="Q197" s="206"/>
      <c r="R197" s="111"/>
      <c r="S197" s="111">
        <f>R197*L197</f>
        <v>0</v>
      </c>
      <c r="T197" s="111">
        <v>0</v>
      </c>
      <c r="U197" s="111"/>
      <c r="V197" s="111">
        <f>K197+R197+T197</f>
        <v>1</v>
      </c>
      <c r="W197" s="111">
        <f>V197*L197</f>
        <v>5460</v>
      </c>
      <c r="X197" s="116"/>
      <c r="Y197" s="85"/>
      <c r="Z197" s="59"/>
      <c r="AA197" s="60"/>
      <c r="AB197" s="61"/>
      <c r="AC197" s="61"/>
      <c r="AD197" s="61"/>
      <c r="AE197" s="61"/>
      <c r="AF197" s="61"/>
      <c r="AG197" s="62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78"/>
      <c r="AY197" s="85"/>
      <c r="AZ197" s="78"/>
      <c r="BA197" s="78"/>
      <c r="BB197" s="85"/>
      <c r="BC197" s="85"/>
      <c r="BD197" s="85"/>
      <c r="BE197" s="78"/>
      <c r="BF197" s="85"/>
      <c r="BG197" s="85"/>
      <c r="BH197" s="85"/>
      <c r="BI197" s="85"/>
      <c r="BJ197" s="85"/>
      <c r="BK197" s="117"/>
      <c r="BL197" s="117"/>
      <c r="BM197" s="117"/>
      <c r="BN197" s="117"/>
      <c r="BO197" s="117"/>
      <c r="BP197" s="78"/>
      <c r="BQ197" s="117"/>
      <c r="BR197" s="78"/>
      <c r="BS197" s="78"/>
    </row>
    <row r="198" spans="2:71" s="8" customFormat="1" ht="6.75" customHeight="1">
      <c r="B198" s="97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9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</row>
  </sheetData>
  <sheetProtection/>
  <mergeCells count="284">
    <mergeCell ref="L180:M180"/>
    <mergeCell ref="N180:Q180"/>
    <mergeCell ref="F172:I172"/>
    <mergeCell ref="F165:I165"/>
    <mergeCell ref="F166:I166"/>
    <mergeCell ref="L183:M183"/>
    <mergeCell ref="N183:Q183"/>
    <mergeCell ref="F183:I183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N157:Q157"/>
    <mergeCell ref="N161:Q161"/>
    <mergeCell ref="N162:Q162"/>
    <mergeCell ref="F173:I173"/>
    <mergeCell ref="L173:M173"/>
    <mergeCell ref="F179:I179"/>
    <mergeCell ref="L174:M174"/>
    <mergeCell ref="F152:I152"/>
    <mergeCell ref="F171:I171"/>
    <mergeCell ref="L171:M171"/>
    <mergeCell ref="N159:Q159"/>
    <mergeCell ref="N154:Q154"/>
    <mergeCell ref="F153:I153"/>
    <mergeCell ref="L153:M153"/>
    <mergeCell ref="F155:I155"/>
    <mergeCell ref="L155:M155"/>
    <mergeCell ref="F154:I154"/>
    <mergeCell ref="L154:M154"/>
    <mergeCell ref="F163:I163"/>
    <mergeCell ref="F162:I162"/>
    <mergeCell ref="L162:M162"/>
    <mergeCell ref="E23:L23"/>
    <mergeCell ref="M26:P26"/>
    <mergeCell ref="M27:P27"/>
    <mergeCell ref="M33:P33"/>
    <mergeCell ref="N149:Q149"/>
    <mergeCell ref="N155:Q155"/>
    <mergeCell ref="L151:M151"/>
    <mergeCell ref="N151:Q151"/>
    <mergeCell ref="N153:Q153"/>
    <mergeCell ref="O13:P13"/>
    <mergeCell ref="O14:P14"/>
    <mergeCell ref="O16:P16"/>
    <mergeCell ref="O17:P17"/>
    <mergeCell ref="O19:P19"/>
    <mergeCell ref="O20:P20"/>
    <mergeCell ref="L41:P41"/>
    <mergeCell ref="C73:Q73"/>
    <mergeCell ref="O10:P10"/>
    <mergeCell ref="O11:P11"/>
    <mergeCell ref="C2:Q2"/>
    <mergeCell ref="C4:Q4"/>
    <mergeCell ref="F6:P6"/>
    <mergeCell ref="O8:P8"/>
    <mergeCell ref="H35:J35"/>
    <mergeCell ref="M35:P35"/>
    <mergeCell ref="F75:P75"/>
    <mergeCell ref="M77:P77"/>
    <mergeCell ref="H36:J36"/>
    <mergeCell ref="M36:P36"/>
    <mergeCell ref="H37:J37"/>
    <mergeCell ref="M37:P37"/>
    <mergeCell ref="H38:J38"/>
    <mergeCell ref="M38:P38"/>
    <mergeCell ref="H39:J39"/>
    <mergeCell ref="M39:P39"/>
    <mergeCell ref="M79:Q79"/>
    <mergeCell ref="M80:Q80"/>
    <mergeCell ref="N87:Q87"/>
    <mergeCell ref="N88:Q88"/>
    <mergeCell ref="N89:Q89"/>
    <mergeCell ref="N90:Q90"/>
    <mergeCell ref="L102:Q102"/>
    <mergeCell ref="C108:Q108"/>
    <mergeCell ref="F110:P110"/>
    <mergeCell ref="M112:P112"/>
    <mergeCell ref="C82:G82"/>
    <mergeCell ref="N82:Q82"/>
    <mergeCell ref="N84:Q84"/>
    <mergeCell ref="N86:Q86"/>
    <mergeCell ref="N92:Q92"/>
    <mergeCell ref="N93:Q93"/>
    <mergeCell ref="N94:Q94"/>
    <mergeCell ref="N95:Q95"/>
    <mergeCell ref="N96:Q96"/>
    <mergeCell ref="N97:Q97"/>
    <mergeCell ref="N98:Q98"/>
    <mergeCell ref="N100:Q100"/>
    <mergeCell ref="N125:Q125"/>
    <mergeCell ref="F125:I125"/>
    <mergeCell ref="N127:Q127"/>
    <mergeCell ref="N128:Q128"/>
    <mergeCell ref="M114:Q114"/>
    <mergeCell ref="M115:Q115"/>
    <mergeCell ref="N118:Q118"/>
    <mergeCell ref="N119:Q119"/>
    <mergeCell ref="L125:M125"/>
    <mergeCell ref="N133:Q133"/>
    <mergeCell ref="F131:I131"/>
    <mergeCell ref="L131:M131"/>
    <mergeCell ref="N131:Q131"/>
    <mergeCell ref="F132:I132"/>
    <mergeCell ref="L132:M132"/>
    <mergeCell ref="N132:Q132"/>
    <mergeCell ref="N141:Q141"/>
    <mergeCell ref="F143:I143"/>
    <mergeCell ref="L143:M143"/>
    <mergeCell ref="N143:Q143"/>
    <mergeCell ref="F117:I117"/>
    <mergeCell ref="L117:M117"/>
    <mergeCell ref="N117:Q117"/>
    <mergeCell ref="F129:I129"/>
    <mergeCell ref="L129:M129"/>
    <mergeCell ref="N129:Q129"/>
    <mergeCell ref="F138:I138"/>
    <mergeCell ref="L138:M138"/>
    <mergeCell ref="F139:I139"/>
    <mergeCell ref="F142:I142"/>
    <mergeCell ref="L142:M142"/>
    <mergeCell ref="N142:Q142"/>
    <mergeCell ref="F140:I140"/>
    <mergeCell ref="N140:Q140"/>
    <mergeCell ref="F141:I141"/>
    <mergeCell ref="L141:M141"/>
    <mergeCell ref="N194:Q194"/>
    <mergeCell ref="N189:Q189"/>
    <mergeCell ref="N191:Q191"/>
    <mergeCell ref="F144:I144"/>
    <mergeCell ref="L144:M144"/>
    <mergeCell ref="F135:I135"/>
    <mergeCell ref="L135:M135"/>
    <mergeCell ref="N135:Q135"/>
    <mergeCell ref="F136:I136"/>
    <mergeCell ref="L136:M136"/>
    <mergeCell ref="F190:I190"/>
    <mergeCell ref="L190:M190"/>
    <mergeCell ref="N190:Q190"/>
    <mergeCell ref="F192:I192"/>
    <mergeCell ref="L192:M192"/>
    <mergeCell ref="N192:Q192"/>
    <mergeCell ref="L137:M137"/>
    <mergeCell ref="N123:Q123"/>
    <mergeCell ref="F122:I122"/>
    <mergeCell ref="L122:M122"/>
    <mergeCell ref="N122:Q122"/>
    <mergeCell ref="F124:I124"/>
    <mergeCell ref="L124:M124"/>
    <mergeCell ref="N124:Q124"/>
    <mergeCell ref="F133:I133"/>
    <mergeCell ref="L133:M133"/>
    <mergeCell ref="N187:Q187"/>
    <mergeCell ref="N120:Q120"/>
    <mergeCell ref="N130:Q130"/>
    <mergeCell ref="N166:Q166"/>
    <mergeCell ref="N137:Q137"/>
    <mergeCell ref="F197:I197"/>
    <mergeCell ref="L197:M197"/>
    <mergeCell ref="N197:Q197"/>
    <mergeCell ref="L175:M175"/>
    <mergeCell ref="N175:Q175"/>
    <mergeCell ref="L140:M140"/>
    <mergeCell ref="F121:I121"/>
    <mergeCell ref="Y2:AI2"/>
    <mergeCell ref="N186:Q186"/>
    <mergeCell ref="L121:M121"/>
    <mergeCell ref="N121:Q121"/>
    <mergeCell ref="F123:I123"/>
    <mergeCell ref="L123:M123"/>
    <mergeCell ref="N136:Q136"/>
    <mergeCell ref="F137:I137"/>
    <mergeCell ref="N195:Q195"/>
    <mergeCell ref="N193:Q193"/>
    <mergeCell ref="F194:I194"/>
    <mergeCell ref="L194:M194"/>
    <mergeCell ref="F175:I175"/>
    <mergeCell ref="N134:Q134"/>
    <mergeCell ref="N147:Q147"/>
    <mergeCell ref="N138:Q138"/>
    <mergeCell ref="L139:M139"/>
    <mergeCell ref="N139:Q139"/>
    <mergeCell ref="H1:K1"/>
    <mergeCell ref="F196:I196"/>
    <mergeCell ref="L196:M196"/>
    <mergeCell ref="N196:Q196"/>
    <mergeCell ref="N168:Q168"/>
    <mergeCell ref="N188:Q188"/>
    <mergeCell ref="N85:Q85"/>
    <mergeCell ref="N91:Q91"/>
    <mergeCell ref="F195:I195"/>
    <mergeCell ref="L195:M195"/>
    <mergeCell ref="N173:Q173"/>
    <mergeCell ref="L179:M179"/>
    <mergeCell ref="N179:Q179"/>
    <mergeCell ref="L163:M163"/>
    <mergeCell ref="N163:Q163"/>
    <mergeCell ref="L165:M165"/>
    <mergeCell ref="N165:Q165"/>
    <mergeCell ref="N174:Q174"/>
    <mergeCell ref="N171:Q171"/>
    <mergeCell ref="F176:I176"/>
    <mergeCell ref="F170:I170"/>
    <mergeCell ref="L170:M170"/>
    <mergeCell ref="F164:I164"/>
    <mergeCell ref="L164:M164"/>
    <mergeCell ref="F167:I167"/>
    <mergeCell ref="L169:M169"/>
    <mergeCell ref="L167:M167"/>
    <mergeCell ref="F168:I168"/>
    <mergeCell ref="L168:M168"/>
    <mergeCell ref="F180:I180"/>
    <mergeCell ref="F178:I178"/>
    <mergeCell ref="L178:M178"/>
    <mergeCell ref="N178:Q178"/>
    <mergeCell ref="F174:I174"/>
    <mergeCell ref="L176:M176"/>
    <mergeCell ref="N176:Q176"/>
    <mergeCell ref="F177:I177"/>
    <mergeCell ref="L177:M177"/>
    <mergeCell ref="N177:Q177"/>
    <mergeCell ref="L156:M156"/>
    <mergeCell ref="N156:Q156"/>
    <mergeCell ref="F158:I158"/>
    <mergeCell ref="L158:M158"/>
    <mergeCell ref="N170:Q170"/>
    <mergeCell ref="F169:I169"/>
    <mergeCell ref="N160:Q160"/>
    <mergeCell ref="F149:I149"/>
    <mergeCell ref="L149:M149"/>
    <mergeCell ref="N144:Q144"/>
    <mergeCell ref="N148:Q148"/>
    <mergeCell ref="F148:I148"/>
    <mergeCell ref="F150:I150"/>
    <mergeCell ref="L150:M150"/>
    <mergeCell ref="N150:Q150"/>
    <mergeCell ref="L145:M145"/>
    <mergeCell ref="N145:Q145"/>
    <mergeCell ref="N158:Q158"/>
    <mergeCell ref="L148:M148"/>
    <mergeCell ref="F151:I151"/>
    <mergeCell ref="F145:I145"/>
    <mergeCell ref="F146:I146"/>
    <mergeCell ref="L146:M146"/>
    <mergeCell ref="F156:I156"/>
    <mergeCell ref="N146:Q146"/>
    <mergeCell ref="L152:M152"/>
    <mergeCell ref="N152:Q152"/>
    <mergeCell ref="L159:M159"/>
    <mergeCell ref="N169:Q169"/>
    <mergeCell ref="L172:M172"/>
    <mergeCell ref="F160:I160"/>
    <mergeCell ref="L160:M160"/>
    <mergeCell ref="N164:Q164"/>
    <mergeCell ref="L166:M166"/>
    <mergeCell ref="N167:Q167"/>
    <mergeCell ref="N172:Q172"/>
    <mergeCell ref="F159:I159"/>
    <mergeCell ref="T115:U116"/>
    <mergeCell ref="R113:W114"/>
    <mergeCell ref="V115:W116"/>
    <mergeCell ref="T85:U85"/>
    <mergeCell ref="R85:S85"/>
    <mergeCell ref="V85:W85"/>
    <mergeCell ref="R86:S86"/>
    <mergeCell ref="T86:U86"/>
    <mergeCell ref="R82:W82"/>
    <mergeCell ref="V118:W118"/>
    <mergeCell ref="M30:P30"/>
    <mergeCell ref="M32:P32"/>
    <mergeCell ref="M31:P31"/>
    <mergeCell ref="R95:S95"/>
    <mergeCell ref="T95:U95"/>
    <mergeCell ref="R102:S102"/>
    <mergeCell ref="T102:U102"/>
    <mergeCell ref="R115:S116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Y1:Z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63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Lukas Janku</cp:lastModifiedBy>
  <cp:lastPrinted>2020-08-18T09:38:24Z</cp:lastPrinted>
  <dcterms:created xsi:type="dcterms:W3CDTF">2016-03-15T14:32:29Z</dcterms:created>
  <dcterms:modified xsi:type="dcterms:W3CDTF">2020-08-18T11:59:10Z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