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NN" sheetId="1" r:id="rId1"/>
  </sheets>
  <definedNames>
    <definedName name="_xlnm.Print_Titles" localSheetId="0">'NN'!$120:$120</definedName>
    <definedName name="_xlnm.Print_Area" localSheetId="0">'NN'!$C$4:$Q$68,'NN'!$C$74:$W$105,'NN'!$C$111:$W$306</definedName>
  </definedNames>
  <calcPr fullCalcOnLoad="1"/>
</workbook>
</file>

<file path=xl/sharedStrings.xml><?xml version="1.0" encoding="utf-8"?>
<sst xmlns="http://schemas.openxmlformats.org/spreadsheetml/2006/main" count="976" uniqueCount="434">
  <si>
    <t>List obsahuje:</t>
  </si>
  <si>
    <t/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</si>
  <si>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</si>
  <si>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</si>
  <si>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</si>
  <si>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</si>
  <si>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</si>
  <si>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</si>
  <si>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</si>
  <si>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</si>
  <si>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</si>
  <si>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</si>
  <si>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</si>
  <si>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</si>
  <si>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</si>
  <si>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</si>
  <si>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</si>
  <si>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</si>
  <si>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</si>
  <si>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</si>
  <si>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</si>
  <si>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</si>
  <si>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</si>
  <si>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</si>
  <si>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</si>
  <si>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</si>
  <si>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</si>
  <si>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</si>
  <si>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</si>
  <si>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</si>
  <si>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</si>
  <si>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</si>
  <si>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</si>
  <si>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</si>
  <si>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</si>
  <si>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</si>
  <si>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</si>
  <si>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</si>
  <si>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</si>
  <si>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{43c3154f-c93c-4b94-81e9-67918da0bf6c}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</si>
  <si>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</si>
  <si>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</si>
  <si>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</si>
  <si>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</si>
  <si>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</si>
  <si>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</si>
  <si>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</si>
  <si>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</si>
  <si>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</si>
  <si>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</si>
  <si>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</si>
  <si>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</si>
  <si>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</si>
  <si>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</si>
  <si>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</si>
  <si>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</si>
  <si>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</si>
  <si>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</si>
  <si>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</si>
  <si>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</si>
  <si>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</si>
  <si>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</si>
  <si>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</si>
  <si>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</si>
  <si>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</si>
  <si>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</si>
  <si>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</si>
  <si>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</si>
  <si>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</si>
  <si>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</si>
  <si>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</si>
  <si>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</si>
  <si>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</si>
  <si>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</si>
  <si>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</si>
  <si>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</si>
  <si>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</si>
  <si>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</si>
  <si>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</si>
  <si>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</si>
  <si>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kus</t>
  </si>
  <si>
    <t>16</t>
  </si>
  <si>
    <t>742231100</t>
  </si>
  <si>
    <t>M</t>
  </si>
  <si>
    <t>32</t>
  </si>
  <si>
    <t>5</t>
  </si>
  <si>
    <t>74281111R</t>
  </si>
  <si>
    <t>1738727196</t>
  </si>
  <si>
    <t>743112115</t>
  </si>
  <si>
    <t>Montáž trubka plastová ohebná D 23 mm uložená pevně</t>
  </si>
  <si>
    <t>m</t>
  </si>
  <si>
    <t>1439816617</t>
  </si>
  <si>
    <t>345710510</t>
  </si>
  <si>
    <t>1531122796</t>
  </si>
  <si>
    <t>743112117</t>
  </si>
  <si>
    <t>Montáž trubka plastová ohebná D 36 mm uložená pevně</t>
  </si>
  <si>
    <t>673168677</t>
  </si>
  <si>
    <t>345710940</t>
  </si>
  <si>
    <t>-131167248</t>
  </si>
  <si>
    <t>-1370384039</t>
  </si>
  <si>
    <t>2057692516</t>
  </si>
  <si>
    <t>ks</t>
  </si>
  <si>
    <t>-185570223</t>
  </si>
  <si>
    <t>soubor</t>
  </si>
  <si>
    <t>74991111R</t>
  </si>
  <si>
    <t>013254000</t>
  </si>
  <si>
    <t>1024</t>
  </si>
  <si>
    <t>071103000</t>
  </si>
  <si>
    <t>092103001</t>
  </si>
  <si>
    <t>Náklady na zkušební provoz</t>
  </si>
  <si>
    <t>1) Krycí list rozpočtu</t>
  </si>
  <si>
    <t>2) Rekapitulace rozpočtu</t>
  </si>
  <si>
    <t>3) Rozpočet</t>
  </si>
  <si>
    <t>Rekapitulace stavby</t>
  </si>
  <si>
    <t>hod</t>
  </si>
  <si>
    <t>Montáž rozvodné skříně do 50 kg</t>
  </si>
  <si>
    <t>35711289R</t>
  </si>
  <si>
    <t>718111222</t>
  </si>
  <si>
    <t>341828522</t>
  </si>
  <si>
    <t>Trubka korugovaná 50/41</t>
  </si>
  <si>
    <t>749115515</t>
  </si>
  <si>
    <t>340520000</t>
  </si>
  <si>
    <t>zemnící drát FeZn d10</t>
  </si>
  <si>
    <t>749322286</t>
  </si>
  <si>
    <t>340550876</t>
  </si>
  <si>
    <t>svorka SR03 (páska-drát)</t>
  </si>
  <si>
    <t>743112156</t>
  </si>
  <si>
    <t>345710018</t>
  </si>
  <si>
    <t>092100008</t>
  </si>
  <si>
    <t>749300748</t>
  </si>
  <si>
    <t>340550123</t>
  </si>
  <si>
    <t>Svorka AB vč. pásky Cu</t>
  </si>
  <si>
    <t>HSV - Práce a dodávky HSV</t>
  </si>
  <si>
    <t xml:space="preserve">    9 - Ostatní konstrukce a práce, bourání</t>
  </si>
  <si>
    <t>971033141</t>
  </si>
  <si>
    <t>Vybourání otvorů ve zdivu cihelném D do 60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</si>
  <si>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</si>
  <si>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</si>
  <si>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</si>
  <si>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</si>
  <si>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974082214</t>
  </si>
  <si>
    <t>Vysekání rýh pro vodiče v omítce MC stěn š do 70 mm</t>
  </si>
  <si>
    <t>740991200</t>
  </si>
  <si>
    <t>Montáž krabice zapuštěná plastová kruhová typ KU68/2-1902, KO125</t>
  </si>
  <si>
    <t>743411111</t>
  </si>
  <si>
    <t>345715110</t>
  </si>
  <si>
    <t>345715210</t>
  </si>
  <si>
    <t>krabice univerzální z PH KU 68/2-1903</t>
  </si>
  <si>
    <t>345715240</t>
  </si>
  <si>
    <t>krabice přístrojová odbočná s víčkem z PH KO125</t>
  </si>
  <si>
    <t>743411121</t>
  </si>
  <si>
    <t>Montáž krabice zapuštěná plastová čtyřhranná typ KO100, KO125</t>
  </si>
  <si>
    <t>10.033.023</t>
  </si>
  <si>
    <t>Krabice  IP65</t>
  </si>
  <si>
    <t>KS</t>
  </si>
  <si>
    <t>743611121</t>
  </si>
  <si>
    <t>354410730</t>
  </si>
  <si>
    <t>drát průměr 10 mm FeZn</t>
  </si>
  <si>
    <t>743622200</t>
  </si>
  <si>
    <t>Montáž svorka hromosvodná typ ST, SJ, SK, SZ, SR01, 02 se 3 šrouby</t>
  </si>
  <si>
    <t>354420290</t>
  </si>
  <si>
    <t>svorka uzemnění  SU nerez univerzální</t>
  </si>
  <si>
    <t>744211111</t>
  </si>
  <si>
    <t>Montáž vodič Cu izolovaný sk.1 do 1 kV žíla 0,35 až 6 mm2 do stěny</t>
  </si>
  <si>
    <t>341408260</t>
  </si>
  <si>
    <t>vodič silový s Cu jádrem CY H07 V-U 6 mm2</t>
  </si>
  <si>
    <t>744211112</t>
  </si>
  <si>
    <t>Montáž vodič Cu izolovaný sk.1 do 1 kV žíla 10 až 16 mm2 do stěny</t>
  </si>
  <si>
    <t>341408270</t>
  </si>
  <si>
    <t>vodič silový s Cu jádrem CY H07 V-U 10 mm2</t>
  </si>
  <si>
    <t>744411220</t>
  </si>
  <si>
    <t>Montáž kabel Cu sk.2 do 1 kV do 0,20 kg pod omítku stěn</t>
  </si>
  <si>
    <t>341110300</t>
  </si>
  <si>
    <t>341110050</t>
  </si>
  <si>
    <t>341110380</t>
  </si>
  <si>
    <t>kabel silový s Cu jádrem CYKY 5x1,5 mm2</t>
  </si>
  <si>
    <t>744411230</t>
  </si>
  <si>
    <t>Montáž kabel Cu sk.2 do 1 kV do 0,40 kg pod omítku stěn</t>
  </si>
  <si>
    <t>341110940</t>
  </si>
  <si>
    <t>kabel silový s Cu jádrem CYKY 5x2,5 mm2</t>
  </si>
  <si>
    <t>341110360</t>
  </si>
  <si>
    <t>kabel silový s Cu jádrem CYKY 3x2,5 mm2</t>
  </si>
  <si>
    <t xml:space="preserve">    746 - Elektromontáže - soubory pro vodiče</t>
  </si>
  <si>
    <t>746211110</t>
  </si>
  <si>
    <t>Ukončení vodič izolovaný do 2,5mm2 v rozváděči nebo na přístroji</t>
  </si>
  <si>
    <t>21060624</t>
  </si>
  <si>
    <t>SVORKA WAGO 221-415 5x2,5</t>
  </si>
  <si>
    <t>68500231</t>
  </si>
  <si>
    <t>SVORKA ST 5 NA POTRUBI</t>
  </si>
  <si>
    <t>68500240</t>
  </si>
  <si>
    <t>OZNAC.STITEK C.1</t>
  </si>
  <si>
    <t>345723090</t>
  </si>
  <si>
    <t>páska stahovací kabelová VPP 4/280</t>
  </si>
  <si>
    <t>100 kus</t>
  </si>
  <si>
    <t>746211140</t>
  </si>
  <si>
    <t>746591510</t>
  </si>
  <si>
    <t>Montáž pospojení</t>
  </si>
  <si>
    <t>10.939.562</t>
  </si>
  <si>
    <t>747111111</t>
  </si>
  <si>
    <t>Montáž vypínač nástěnný 1-jednopólový prostředí obyčejné nebo vlhké</t>
  </si>
  <si>
    <t>747111126</t>
  </si>
  <si>
    <t>Montáž přepínač nástěnný 6-střídavý prostředí obyčejné nebo vlhké</t>
  </si>
  <si>
    <t>747111128</t>
  </si>
  <si>
    <t>Montáž přepínač nástěnný 7-křížový prostředí obyčejné nebo vlhké</t>
  </si>
  <si>
    <t>345357130</t>
  </si>
  <si>
    <t>747161060</t>
  </si>
  <si>
    <t>747161340</t>
  </si>
  <si>
    <t>345551240R</t>
  </si>
  <si>
    <t>7471621R</t>
  </si>
  <si>
    <t>Podružný montážní materiál</t>
  </si>
  <si>
    <t>748121142</t>
  </si>
  <si>
    <t>34814435R1</t>
  </si>
  <si>
    <t>748121211</t>
  </si>
  <si>
    <t>Montáž svítidlo zářivkové bytové nástěnné přisazené 1 zdroj</t>
  </si>
  <si>
    <t>74899220R</t>
  </si>
  <si>
    <t>zkouška nouzových svítidel</t>
  </si>
  <si>
    <t>748992300</t>
  </si>
  <si>
    <t>Měření intenzity osvětlení</t>
  </si>
  <si>
    <t>348381000R</t>
  </si>
  <si>
    <t>Koordinace s provozovatelem / investorem</t>
  </si>
  <si>
    <t>krabice přístrojová instalační KP 68/1</t>
  </si>
  <si>
    <t>345715841</t>
  </si>
  <si>
    <t>krabice přístrojová odbočná s víčkem z PH / IP40</t>
  </si>
  <si>
    <t>Montáž vodič uzemňovací drát nebo lano D do 10 mm / v liště / pod omítkou</t>
  </si>
  <si>
    <t>341408258</t>
  </si>
  <si>
    <t>341408256</t>
  </si>
  <si>
    <t>vodič silový s Cu jádrem CY H07 V-U 2 mm2</t>
  </si>
  <si>
    <t>vodič silový s Cu jádrem CY H07 V-U 4 mm2</t>
  </si>
  <si>
    <t>341110382</t>
  </si>
  <si>
    <t>kabel silový s Cu jádrem CYKY 7x1,5 mm2</t>
  </si>
  <si>
    <t>744411260</t>
  </si>
  <si>
    <t>Montáž kabel Cu sk.2 do 1 kV do 1,10 kg pod omítku stěn</t>
  </si>
  <si>
    <t>103541000R</t>
  </si>
  <si>
    <t>spínač jednopólový 10A bílý, IP44</t>
  </si>
  <si>
    <t>Montáž zásuvka chráněná bezšroubové připojení v krabici L+N+PE dvojí zapojení prostř. základní,vlhké</t>
  </si>
  <si>
    <t>zásuvka 1násobná 16A IP 44 bílá</t>
  </si>
  <si>
    <t>Montáž svítidlo zářivkové bytové stropní do dvou zdrojů</t>
  </si>
  <si>
    <t>971033148</t>
  </si>
  <si>
    <t>Vybourání otvorů ve zdivu cihelném D do 150 mm na MVC nebo MV tl do 300 mm</t>
  </si>
  <si>
    <t>Koordinace vypnutí stavby, prozatímní napájení staveništního rozvaděče</t>
  </si>
  <si>
    <t>013254000R</t>
  </si>
  <si>
    <t>m2</t>
  </si>
  <si>
    <t>Ekologická likvidace odpadů</t>
  </si>
  <si>
    <t>092203041</t>
  </si>
  <si>
    <t>340520545R</t>
  </si>
  <si>
    <t>10.048.852R</t>
  </si>
  <si>
    <t>345355554</t>
  </si>
  <si>
    <t>345357691</t>
  </si>
  <si>
    <t>743681100D</t>
  </si>
  <si>
    <t>práce ve výšce nad 3m</t>
  </si>
  <si>
    <t>35714716R</t>
  </si>
  <si>
    <t>357118715R</t>
  </si>
  <si>
    <t>trubka elektroinstalační ohebná D23 mm</t>
  </si>
  <si>
    <t>trubka elektroinstalační ohebná D36 mm</t>
  </si>
  <si>
    <t>Montáž krabice nástěnné šroubové připojení 1L+N+PE se zapojením vodičů</t>
  </si>
  <si>
    <t>34814435R2</t>
  </si>
  <si>
    <t>749115555</t>
  </si>
  <si>
    <t>zemnící drát AlMgSi d8 polotvrdý</t>
  </si>
  <si>
    <t>340521555</t>
  </si>
  <si>
    <t>749008122</t>
  </si>
  <si>
    <t>zemnicí páska FeZn 30/4</t>
  </si>
  <si>
    <t>340520874</t>
  </si>
  <si>
    <t>zemnící páska FeZn 30/4</t>
  </si>
  <si>
    <t>749136982</t>
  </si>
  <si>
    <t>ochranný úhelník  vč. DOT a držáků</t>
  </si>
  <si>
    <t>340520522</t>
  </si>
  <si>
    <t>ochranný úhelník vč. DOT a držáků</t>
  </si>
  <si>
    <t>749136989</t>
  </si>
  <si>
    <t>podpěra na střechu - PV</t>
  </si>
  <si>
    <t>340520528</t>
  </si>
  <si>
    <t>749136107</t>
  </si>
  <si>
    <t>svorka spojovací SS</t>
  </si>
  <si>
    <t>340520512</t>
  </si>
  <si>
    <t>749130522</t>
  </si>
  <si>
    <t>svorka zkušební SZ  vč. čísla svodu</t>
  </si>
  <si>
    <t>340528479</t>
  </si>
  <si>
    <t>svorka zkušební SZ vč. čísla svodu</t>
  </si>
  <si>
    <t>749136650</t>
  </si>
  <si>
    <t xml:space="preserve">svorka křížová SK </t>
  </si>
  <si>
    <t>340851699</t>
  </si>
  <si>
    <t xml:space="preserve">svorka okapová SO </t>
  </si>
  <si>
    <t>749136522</t>
  </si>
  <si>
    <t>svorka SR02 (páska-páska)</t>
  </si>
  <si>
    <t>svorka SR02</t>
  </si>
  <si>
    <t>749310447R</t>
  </si>
  <si>
    <t>Zemnící tyč 1,5 m / FeZn se svorkou</t>
  </si>
  <si>
    <t>340556354R</t>
  </si>
  <si>
    <t>Zemnící tyč 1,5m / FeZn se svorkou</t>
  </si>
  <si>
    <t>Podružný, spojovací, připojovací, kotevní a upevňovací materiál, svorky a - veškeré příslušenství, asfaltový nátěr</t>
  </si>
  <si>
    <t>340550847R</t>
  </si>
  <si>
    <t>35714717R</t>
  </si>
  <si>
    <t>Lišta vkládací 40x20mm vč víka</t>
  </si>
  <si>
    <t>345357601</t>
  </si>
  <si>
    <t>747111115</t>
  </si>
  <si>
    <t>345357695</t>
  </si>
  <si>
    <t>Montáž vypínač nástěnný 5-dvoupólový prostředí obyčejné nebo vlhké</t>
  </si>
  <si>
    <t>spínač řazení 6 10A bílý IP44</t>
  </si>
  <si>
    <t>spínač jednopólový řazení 5 10A bílý, IP20, komplet</t>
  </si>
  <si>
    <t>spínač jednopólový řazení 1 10A bílý, IP20, komplet</t>
  </si>
  <si>
    <t>spínač řazení 6 10A bílý IP20, komplet</t>
  </si>
  <si>
    <t>spínač řazení 7 10A bílý IP20</t>
  </si>
  <si>
    <t>Krabice vývodka do 5x2,5mm2</t>
  </si>
  <si>
    <t>345551200R</t>
  </si>
  <si>
    <t>zásuvka 1násobná 16A IP 20 bílá komplet</t>
  </si>
  <si>
    <t>345551250R</t>
  </si>
  <si>
    <t>zásuvka 2násobná 16A IP 20 bílá komplet</t>
  </si>
  <si>
    <t>34814435R3</t>
  </si>
  <si>
    <t>34814435R4</t>
  </si>
  <si>
    <t>34814435R5</t>
  </si>
  <si>
    <t>34814435R6</t>
  </si>
  <si>
    <t>34814435R7</t>
  </si>
  <si>
    <t>34814435R8</t>
  </si>
  <si>
    <t>N - Svítidlo LED nouzové s piktogramy 8W/1 hod</t>
  </si>
  <si>
    <t>742231100D</t>
  </si>
  <si>
    <t>341408276</t>
  </si>
  <si>
    <t>vodič silový s Cu jádrem CY H07 V-U 16 mm2</t>
  </si>
  <si>
    <t>103541080R</t>
  </si>
  <si>
    <t>103541040R</t>
  </si>
  <si>
    <t>kabel silový s Cu jádrem CYKY-J 5x6mm2</t>
  </si>
  <si>
    <t>Ukončení vodič izolovaný do 16 mm2 v rozváděči nebo na přístroji</t>
  </si>
  <si>
    <t>345355551</t>
  </si>
  <si>
    <t>345551254R</t>
  </si>
  <si>
    <t>zásuvka 2násobná 16A IP 20 bílá s přepěťovou ochrannou "D"</t>
  </si>
  <si>
    <t xml:space="preserve">Montáž krabice nástěnné šroubové připojení </t>
  </si>
  <si>
    <t>749310450R</t>
  </si>
  <si>
    <t>340556350R</t>
  </si>
  <si>
    <t xml:space="preserve">Stavební přípomoce </t>
  </si>
  <si>
    <t>35714717R2</t>
  </si>
  <si>
    <t>35714717R1</t>
  </si>
  <si>
    <t>742231106</t>
  </si>
  <si>
    <t>742268485</t>
  </si>
  <si>
    <t>Přípojnice hlavního /lokálního pospojení</t>
  </si>
  <si>
    <t>718111220</t>
  </si>
  <si>
    <t>341828520</t>
  </si>
  <si>
    <t>Trubka korugovaná 100/91</t>
  </si>
  <si>
    <t>kabel silový s Cu jádrem CYKY-O 3x1,5 mm2</t>
  </si>
  <si>
    <t>kabel silový s Cu jádrem CYKY-J 3x1,5 mm2</t>
  </si>
  <si>
    <t>kabel silový s Cu jádrem CYKY  4x25mm2</t>
  </si>
  <si>
    <t>Sada pro ochranné pospojení</t>
  </si>
  <si>
    <t>345355550</t>
  </si>
  <si>
    <t>spínač řazení 6+6 10A bílý IP20, komplet</t>
  </si>
  <si>
    <t>345357198</t>
  </si>
  <si>
    <t>spínač řazení 7 10A bílý IP44</t>
  </si>
  <si>
    <t>B - Svítidlo LED 58W / 8100lm
kruhové stropní / nástěnné přisazené, IP40</t>
  </si>
  <si>
    <t>F/IR - Svítidlo LED / žárovkové / zářivkové max 60W / IP44 s IR čidlem pohybu</t>
  </si>
  <si>
    <t>Oddálený hromosvod - izolační tyč 60cm vč. příslušenství</t>
  </si>
  <si>
    <t>Celková prohlídka elektrického rozvodu a zařízení do 1 milionu Kč</t>
  </si>
  <si>
    <t>Rozvaděč Rkuchyň</t>
  </si>
  <si>
    <t>Rozvaděč R1</t>
  </si>
  <si>
    <t>Rozvaděč R2</t>
  </si>
  <si>
    <t>Rozvaděč R3</t>
  </si>
  <si>
    <t>Kontrola a úpravy rozvaděče ER  vč. materiálu</t>
  </si>
  <si>
    <t>Demontáž stávajících rozvodů NN a úpravy tras rozvodů  vč. materiálu</t>
  </si>
  <si>
    <t>kabel silový s Cu jádrem CYKY-J 5x10mm2</t>
  </si>
  <si>
    <t>Krabice se spínačem do 5x6mm2</t>
  </si>
  <si>
    <t>Krabice STOP</t>
  </si>
  <si>
    <t>Zásuvka 400V/16A/IP44</t>
  </si>
  <si>
    <t>A - Svítidlo LED 27W 
kruhové stropní / nástěnné přisazené, IP40</t>
  </si>
  <si>
    <t>B/N - Svítidlo LED 58W / 8100lm
kruhové stropní / nástěnné přisazené, IP40 s invertorem</t>
  </si>
  <si>
    <t>C - Svítidlo zářivkové, AL lešť.mříž, přisazené, elektronický předř.,IP20,1x58W
L 58 W/840 G13,T8 Cool White 26 mm,58W,5200lm,10000hod</t>
  </si>
  <si>
    <t>C/N - Svítidlo zářivkové, AL lešť.mříž, přisazené, elektronický předř.,IP20,1x58W
L 58 W/840 G13,T8 Cool White 26 mm,58W,5200lm,10000hod s invertorem</t>
  </si>
  <si>
    <t>D - Svítidlo LED páska RGWB 14,4 W/m
v systémové AL liště s opálovým krytem - pod linku d=2,5m</t>
  </si>
  <si>
    <t>H - Svítidlo LED 71W / 8700 lm
stropní, přisazené, svěšené,  IP 20</t>
  </si>
  <si>
    <t>34814435R9</t>
  </si>
  <si>
    <t>34814435R10</t>
  </si>
  <si>
    <t>G - Svítidlo LED 2x25W / 3700 lm
průmyslové stropní, přisazené, IP 66</t>
  </si>
  <si>
    <t>G/N - Svítidlo LED 2x25W / 3700 lm
průmyslové stropní, přisazené, IP 66</t>
  </si>
  <si>
    <t>34814435R11</t>
  </si>
  <si>
    <t>E - Svítidlo zářivkové, AL lešť.mříž, přisazené, elektronický předř.,IP20,2x58W
L 58 W/840 G13,T8 Cool White 26 mm,58W,5200lm,10000hod</t>
  </si>
  <si>
    <t>34814435R12</t>
  </si>
  <si>
    <t>F - Svítidlo zářivkové asymetrické, 1x58 asym, elektronický předř.,IP20,1x58W,
L 58 W/840 G13,T8 Cool White 26 mm,58W,5200lm,10000hod</t>
  </si>
  <si>
    <t>Rezerva</t>
  </si>
  <si>
    <t>Rozvaděč ER</t>
  </si>
  <si>
    <t>Základní škola Dolní Podluží čp.364  - 1.PP                         Elektroinstalace NN (II.etapa)                                   PD P-317013</t>
  </si>
  <si>
    <t xml:space="preserve">    6 - Úpravy povrchů, podlahy a osazování výplní </t>
  </si>
  <si>
    <t>952901104</t>
  </si>
  <si>
    <t xml:space="preserve">Čištění budov při provádění oprav a udržovacích prací  oken nebo balkonových dveří jednoduchých omytím, plochy do přes 2,5 m2   </t>
  </si>
  <si>
    <t>952902031</t>
  </si>
  <si>
    <t>952902041</t>
  </si>
  <si>
    <t xml:space="preserve">Čištění budov při provádění oprav a udržovacích prací  podlah hladkých omytím   </t>
  </si>
  <si>
    <t xml:space="preserve">Čištění budov při provádění oprav a udržovacích prací  podlah hladkých drhnutím s chemickými prostředky   </t>
  </si>
  <si>
    <t xml:space="preserve">    784 - Dokončovací práce - malby a tapety </t>
  </si>
  <si>
    <t>784121001</t>
  </si>
  <si>
    <t xml:space="preserve">Oškrabání malby v místnostech výšky do 3,80 m   </t>
  </si>
  <si>
    <t>784121007</t>
  </si>
  <si>
    <t xml:space="preserve">Oškrabání malby na schodišti o výšce podlaží do 3,80 m   </t>
  </si>
  <si>
    <t>784161001</t>
  </si>
  <si>
    <t xml:space="preserve">Tmelení spar a rohů, šířky do 3 mm akrylátovým tmelem v místnostech výšky do 3,80 m   </t>
  </si>
  <si>
    <t>784161007</t>
  </si>
  <si>
    <t xml:space="preserve">Tmelení spar a rohů, šířky do 3 mm akrylátovým tmelem na schodišti o výšce podlaží do 3,80 m   </t>
  </si>
  <si>
    <t>784161231</t>
  </si>
  <si>
    <t xml:space="preserve">Lokální vyrovnání podkladu sádrovou stěrkou, tloušťky do 3 mm, plochy přes 0,5 do 1,0 m2 v místnostech výšky do 3,80 m   </t>
  </si>
  <si>
    <t>784171101</t>
  </si>
  <si>
    <t xml:space="preserve">Zakrytí nemalovaných ploch (materiál ve specifikaci) včetně pozdějšího odkrytí podlah   </t>
  </si>
  <si>
    <t>58124842</t>
  </si>
  <si>
    <t xml:space="preserve">fólie pro malířské potřeby zakrývací tl 7µ 4x5m   </t>
  </si>
  <si>
    <t>784191001</t>
  </si>
  <si>
    <t xml:space="preserve">Čištění vnitřních ploch hrubý úklid po provedení malířských prací omytím oken nebo balkonových dveří jednoduchých   </t>
  </si>
  <si>
    <t>784191007</t>
  </si>
  <si>
    <t xml:space="preserve">Čištění vnitřních ploch hrubý úklid po provedení malířských prací omytím podlah   </t>
  </si>
  <si>
    <t>784191009</t>
  </si>
  <si>
    <t xml:space="preserve">Čištění vnitřních ploch hrubý úklid po provedení malířských prací omytím schodišť   </t>
  </si>
  <si>
    <t>784211111</t>
  </si>
  <si>
    <t xml:space="preserve">Malby z malířských směsí otěruvzdorných za mokra dvojnásobné, bílé za mokra otěruvzdorné velmi dobře v místnostech výšky do 3,80 m   </t>
  </si>
  <si>
    <t>784211117</t>
  </si>
  <si>
    <t xml:space="preserve">Malby z malířských směsí otěruvzdorných za mokra dvojnásobné, bílé za mokra otěruvzdorné velmi dobře na schodišti o výšce podlaží do 3,80 m   </t>
  </si>
  <si>
    <t>784341001</t>
  </si>
  <si>
    <t xml:space="preserve">Malby termoizolační v místnostech výšky do 3,80 m   </t>
  </si>
  <si>
    <t>Materiál pro stavební přípomoce / zához rýh pro vodiče a kabely, Fe materiál</t>
  </si>
  <si>
    <t xml:space="preserve">Dokumentace skutečného provedení stavby </t>
  </si>
  <si>
    <t xml:space="preserve">    9 - Ostatní konstrukce a práce, bourání </t>
  </si>
  <si>
    <t>ZMĚNA Č. 1</t>
  </si>
  <si>
    <t>VÍCE PRÁCE</t>
  </si>
  <si>
    <t>MÉNĚ PRÁCE</t>
  </si>
  <si>
    <t>CELKEM ZM č.1</t>
  </si>
  <si>
    <t>změna
množství</t>
  </si>
  <si>
    <t>cena změny</t>
  </si>
  <si>
    <t>Cena celkem</t>
  </si>
  <si>
    <t>Změna č. 1 - více práce</t>
  </si>
  <si>
    <t>Změna č. 1 - méně práce</t>
  </si>
  <si>
    <t>Cena bez DPH vč. změny</t>
  </si>
  <si>
    <t>Rozvaděč dílna</t>
  </si>
  <si>
    <t>N1</t>
  </si>
  <si>
    <t>N2</t>
  </si>
  <si>
    <t>Rozvaděč kuchyně -protipožární, v chodbě</t>
  </si>
  <si>
    <t>N3</t>
  </si>
  <si>
    <t>materkál PVC lišty 18/13</t>
  </si>
  <si>
    <t>N4</t>
  </si>
  <si>
    <t>materiál PVC trubky D20</t>
  </si>
  <si>
    <t>N5</t>
  </si>
  <si>
    <t>příchytky</t>
  </si>
  <si>
    <t>N6</t>
  </si>
  <si>
    <t>žebříkové vedení ke spotřebičů kuchyně vč materiálu, montáže a napojení</t>
  </si>
  <si>
    <t>kpl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</si>
</sst>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;\-#,##0"/>
    <numFmt numFmtId="181" formatCode="#,##0.000;\-#,##0.000"/>
    <numFmt numFmtId="182" formatCode="#,##0.00;\-#,##0.00"/>
    <numFmt numFmtId="183" formatCode="#,##0.00_ ;\-#,##0.00\ "/>
    <numFmt numFmtId="184" formatCode="0.0"/>
  </numFmts>
  <fonts count="9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8"/>
      <color indexed="12"/>
      <name val="Trebuchet MS"/>
      <family val="2"/>
    </font>
    <font>
      <sz val="10"/>
      <name val="Arial CE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name val="MS Sans Serif"/>
      <family val="0"/>
    </font>
    <font>
      <sz val="8"/>
      <name val="Arial CE"/>
      <family val="0"/>
    </font>
    <font>
      <i/>
      <sz val="8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u val="single"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rebuchet MS"/>
      <family val="2"/>
    </font>
    <font>
      <sz val="10"/>
      <color indexed="17"/>
      <name val="Trebuchet MS"/>
      <family val="2"/>
    </font>
    <font>
      <b/>
      <u val="single"/>
      <sz val="8"/>
      <color indexed="10"/>
      <name val="Trebuchet MS"/>
      <family val="2"/>
    </font>
    <font>
      <b/>
      <u val="single"/>
      <sz val="8"/>
      <color indexed="17"/>
      <name val="Trebuchet MS"/>
      <family val="2"/>
    </font>
    <font>
      <b/>
      <sz val="10"/>
      <color indexed="8"/>
      <name val="Trebuchet MS"/>
      <family val="2"/>
    </font>
    <font>
      <sz val="12"/>
      <color indexed="10"/>
      <name val="Trebuchet MS"/>
      <family val="2"/>
    </font>
    <font>
      <sz val="12"/>
      <color indexed="17"/>
      <name val="Trebuchet MS"/>
      <family val="2"/>
    </font>
    <font>
      <sz val="8"/>
      <color indexed="12"/>
      <name val="Trebuchet MS"/>
      <family val="2"/>
    </font>
    <font>
      <sz val="8"/>
      <color indexed="12"/>
      <name val="Arial CE"/>
      <family val="0"/>
    </font>
    <font>
      <i/>
      <sz val="8"/>
      <color indexed="12"/>
      <name val="Arial CE"/>
      <family val="0"/>
    </font>
    <font>
      <sz val="8"/>
      <color indexed="10"/>
      <name val="Trebuchet MS"/>
      <family val="2"/>
    </font>
    <font>
      <sz val="8"/>
      <color indexed="17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10"/>
      <color rgb="FFFF0000"/>
      <name val="Trebuchet MS"/>
      <family val="2"/>
    </font>
    <font>
      <sz val="10"/>
      <color rgb="FF00B050"/>
      <name val="Trebuchet MS"/>
      <family val="2"/>
    </font>
    <font>
      <sz val="12"/>
      <color rgb="FFFF0000"/>
      <name val="Trebuchet MS"/>
      <family val="2"/>
    </font>
    <font>
      <sz val="12"/>
      <color rgb="FF00B050"/>
      <name val="Trebuchet MS"/>
      <family val="2"/>
    </font>
    <font>
      <sz val="8"/>
      <color rgb="FF0000FF"/>
      <name val="Trebuchet MS"/>
      <family val="2"/>
    </font>
    <font>
      <sz val="8"/>
      <color rgb="FF0000FF"/>
      <name val="Arial CE"/>
      <family val="0"/>
    </font>
    <font>
      <i/>
      <sz val="8"/>
      <color rgb="FF0000FF"/>
      <name val="Trebuchet MS"/>
      <family val="2"/>
    </font>
    <font>
      <i/>
      <sz val="8"/>
      <color rgb="FF0000FF"/>
      <name val="Arial CE"/>
      <family val="0"/>
    </font>
    <font>
      <sz val="8"/>
      <color rgb="FFFF0000"/>
      <name val="Trebuchet MS"/>
      <family val="2"/>
    </font>
    <font>
      <b/>
      <u val="single"/>
      <sz val="8"/>
      <color rgb="FF00B050"/>
      <name val="Trebuchet MS"/>
      <family val="2"/>
    </font>
    <font>
      <b/>
      <sz val="10"/>
      <color theme="1"/>
      <name val="Trebuchet MS"/>
      <family val="2"/>
    </font>
    <font>
      <sz val="8"/>
      <color rgb="FF00B050"/>
      <name val="Trebuchet MS"/>
      <family val="2"/>
    </font>
    <font>
      <b/>
      <u val="single"/>
      <sz val="8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55"/>
      </top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/>
      <right style="dotted">
        <color theme="0" tint="-0.3499799966812134"/>
      </right>
      <top>
        <color indexed="63"/>
      </top>
      <bottom>
        <color indexed="63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3499799966812134"/>
      </left>
      <right/>
      <top style="dotted">
        <color theme="0" tint="-0.3499799966812134"/>
      </top>
      <bottom style="dotted">
        <color theme="0" tint="-0.3499799966812134"/>
      </bottom>
    </border>
    <border>
      <left/>
      <right/>
      <top style="dotted">
        <color theme="0" tint="-0.3499799966812134"/>
      </top>
      <bottom style="dotted">
        <color theme="0" tint="-0.3499799966812134"/>
      </bottom>
    </border>
    <border>
      <left/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dotted">
        <color theme="0" tint="-0.4999699890613556"/>
      </right>
      <top style="dotted">
        <color theme="0" tint="-0.3499799966812134"/>
      </top>
      <bottom style="dotted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6" fillId="0" borderId="0" applyAlignment="0">
      <protection locked="0"/>
    </xf>
    <xf numFmtId="0" fontId="5" fillId="0" borderId="0">
      <alignment/>
      <protection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7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11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vertical="center"/>
    </xf>
    <xf numFmtId="0" fontId="11" fillId="34" borderId="17" xfId="0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8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174" fontId="23" fillId="0" borderId="15" xfId="0" applyNumberFormat="1" applyFont="1" applyBorder="1" applyAlignment="1">
      <alignment/>
    </xf>
    <xf numFmtId="174" fontId="23" fillId="0" borderId="19" xfId="0" applyNumberFormat="1" applyFont="1" applyBorder="1" applyAlignment="1">
      <alignment/>
    </xf>
    <xf numFmtId="4" fontId="24" fillId="0" borderId="0" xfId="0" applyNumberFormat="1" applyFont="1" applyAlignment="1">
      <alignment vertic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25" fillId="0" borderId="20" xfId="0" applyFont="1" applyBorder="1" applyAlignment="1">
      <alignment/>
    </xf>
    <xf numFmtId="174" fontId="25" fillId="0" borderId="0" xfId="0" applyNumberFormat="1" applyFont="1" applyBorder="1" applyAlignment="1">
      <alignment/>
    </xf>
    <xf numFmtId="174" fontId="25" fillId="0" borderId="21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vertic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74" fontId="16" fillId="0" borderId="0" xfId="0" applyNumberFormat="1" applyFont="1" applyBorder="1" applyAlignment="1">
      <alignment vertical="center"/>
    </xf>
    <xf numFmtId="174" fontId="16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5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/>
    </xf>
    <xf numFmtId="4" fontId="83" fillId="0" borderId="0" xfId="0" applyNumberFormat="1" applyFont="1" applyBorder="1" applyAlignment="1">
      <alignment/>
    </xf>
    <xf numFmtId="4" fontId="8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4" fontId="19" fillId="0" borderId="0" xfId="0" applyNumberFormat="1" applyFont="1" applyBorder="1" applyAlignment="1">
      <alignment horizontal="right" vertical="center"/>
    </xf>
    <xf numFmtId="4" fontId="84" fillId="0" borderId="0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83" fontId="19" fillId="34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0" xfId="0" applyFont="1" applyFill="1" applyBorder="1" applyAlignment="1">
      <alignment horizontal="center" vertical="center" wrapText="1"/>
    </xf>
    <xf numFmtId="4" fontId="86" fillId="0" borderId="0" xfId="0" applyNumberFormat="1" applyFont="1" applyBorder="1" applyAlignment="1">
      <alignment/>
    </xf>
    <xf numFmtId="4" fontId="87" fillId="0" borderId="0" xfId="0" applyNumberFormat="1" applyFont="1" applyBorder="1" applyAlignment="1">
      <alignment/>
    </xf>
    <xf numFmtId="175" fontId="0" fillId="0" borderId="32" xfId="0" applyNumberFormat="1" applyFont="1" applyBorder="1" applyAlignment="1" applyProtection="1">
      <alignment vertical="center"/>
      <protection/>
    </xf>
    <xf numFmtId="4" fontId="84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4" fontId="84" fillId="0" borderId="0" xfId="0" applyNumberFormat="1" applyFont="1" applyFill="1" applyBorder="1" applyAlignment="1">
      <alignment vertical="center"/>
    </xf>
    <xf numFmtId="4" fontId="85" fillId="0" borderId="0" xfId="0" applyNumberFormat="1" applyFont="1" applyFill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27" fillId="0" borderId="36" xfId="47" applyFont="1" applyBorder="1" applyAlignment="1">
      <alignment horizontal="left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175" fontId="0" fillId="0" borderId="36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88" fillId="0" borderId="3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49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175" fontId="0" fillId="0" borderId="37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89" fillId="0" borderId="37" xfId="0" applyFont="1" applyFill="1" applyBorder="1" applyAlignment="1" applyProtection="1">
      <alignment horizontal="left" wrapText="1"/>
      <protection locked="0"/>
    </xf>
    <xf numFmtId="175" fontId="4" fillId="0" borderId="37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 applyProtection="1">
      <alignment horizontal="left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 applyProtection="1">
      <alignment horizontal="center" vertical="center"/>
      <protection locked="0"/>
    </xf>
    <xf numFmtId="0" fontId="88" fillId="0" borderId="37" xfId="0" applyFont="1" applyFill="1" applyBorder="1" applyAlignment="1" applyProtection="1">
      <alignment horizontal="center" vertical="center"/>
      <protection locked="0"/>
    </xf>
    <xf numFmtId="0" fontId="90" fillId="0" borderId="37" xfId="0" applyFont="1" applyFill="1" applyBorder="1" applyAlignment="1" applyProtection="1">
      <alignment horizontal="center" vertical="center"/>
      <protection/>
    </xf>
    <xf numFmtId="0" fontId="91" fillId="0" borderId="37" xfId="0" applyFont="1" applyFill="1" applyBorder="1" applyAlignment="1" applyProtection="1">
      <alignment horizontal="left" wrapText="1"/>
      <protection locked="0"/>
    </xf>
    <xf numFmtId="0" fontId="91" fillId="0" borderId="37" xfId="0" applyFont="1" applyFill="1" applyBorder="1" applyAlignment="1" applyProtection="1">
      <alignment horizontal="center" vertical="center" wrapText="1"/>
      <protection locked="0"/>
    </xf>
    <xf numFmtId="175" fontId="90" fillId="0" borderId="37" xfId="0" applyNumberFormat="1" applyFont="1" applyFill="1" applyBorder="1" applyAlignment="1" applyProtection="1">
      <alignment vertical="center"/>
      <protection locked="0"/>
    </xf>
    <xf numFmtId="49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175" fontId="0" fillId="0" borderId="37" xfId="0" applyNumberFormat="1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175" fontId="4" fillId="0" borderId="37" xfId="0" applyNumberFormat="1" applyFont="1" applyFill="1" applyBorder="1" applyAlignment="1" applyProtection="1">
      <alignment vertical="center"/>
      <protection locked="0"/>
    </xf>
    <xf numFmtId="0" fontId="90" fillId="0" borderId="37" xfId="0" applyFont="1" applyFill="1" applyBorder="1" applyAlignment="1" applyProtection="1">
      <alignment horizontal="center" vertical="center"/>
      <protection locked="0"/>
    </xf>
    <xf numFmtId="49" fontId="9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49" fontId="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175" fontId="0" fillId="0" borderId="37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/>
    </xf>
    <xf numFmtId="49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175" fontId="0" fillId="0" borderId="37" xfId="0" applyNumberFormat="1" applyFont="1" applyFill="1" applyBorder="1" applyAlignment="1" applyProtection="1">
      <alignment vertical="center"/>
      <protection/>
    </xf>
    <xf numFmtId="49" fontId="90" fillId="0" borderId="37" xfId="0" applyNumberFormat="1" applyFont="1" applyFill="1" applyBorder="1" applyAlignment="1" applyProtection="1">
      <alignment horizontal="left" vertical="center" wrapText="1"/>
      <protection/>
    </xf>
    <xf numFmtId="0" fontId="90" fillId="0" borderId="37" xfId="0" applyFont="1" applyFill="1" applyBorder="1" applyAlignment="1" applyProtection="1">
      <alignment horizontal="center" vertical="center" wrapText="1"/>
      <protection/>
    </xf>
    <xf numFmtId="175" fontId="90" fillId="0" borderId="37" xfId="0" applyNumberFormat="1" applyFont="1" applyFill="1" applyBorder="1" applyAlignment="1" applyProtection="1">
      <alignment vertical="center"/>
      <protection/>
    </xf>
    <xf numFmtId="0" fontId="88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49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175" fontId="0" fillId="0" borderId="37" xfId="0" applyNumberFormat="1" applyFont="1" applyFill="1" applyBorder="1" applyAlignment="1" applyProtection="1">
      <alignment vertical="center"/>
      <protection/>
    </xf>
    <xf numFmtId="0" fontId="28" fillId="0" borderId="37" xfId="0" applyFont="1" applyFill="1" applyBorder="1" applyAlignment="1" applyProtection="1">
      <alignment horizontal="center" vertical="center"/>
      <protection/>
    </xf>
    <xf numFmtId="4" fontId="6" fillId="0" borderId="36" xfId="0" applyNumberFormat="1" applyFont="1" applyFill="1" applyBorder="1" applyAlignment="1">
      <alignment vertical="center"/>
    </xf>
    <xf numFmtId="4" fontId="30" fillId="0" borderId="36" xfId="0" applyNumberFormat="1" applyFont="1" applyFill="1" applyBorder="1" applyAlignment="1">
      <alignment vertical="center"/>
    </xf>
    <xf numFmtId="4" fontId="3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4" fontId="92" fillId="0" borderId="0" xfId="0" applyNumberFormat="1" applyFont="1" applyFill="1" applyBorder="1" applyAlignment="1">
      <alignment vertical="center"/>
    </xf>
    <xf numFmtId="4" fontId="92" fillId="0" borderId="0" xfId="0" applyNumberFormat="1" applyFont="1" applyFill="1" applyBorder="1" applyAlignment="1">
      <alignment/>
    </xf>
    <xf numFmtId="4" fontId="8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85" fillId="0" borderId="0" xfId="0" applyNumberFormat="1" applyFont="1" applyFill="1" applyBorder="1" applyAlignment="1">
      <alignment vertical="center"/>
    </xf>
    <xf numFmtId="4" fontId="85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30" fillId="0" borderId="34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/>
    </xf>
    <xf numFmtId="4" fontId="85" fillId="0" borderId="0" xfId="0" applyNumberFormat="1" applyFont="1" applyAlignment="1">
      <alignment vertical="center"/>
    </xf>
    <xf numFmtId="4" fontId="92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" fontId="4" fillId="0" borderId="39" xfId="0" applyNumberFormat="1" applyFont="1" applyFill="1" applyBorder="1" applyAlignment="1" applyProtection="1">
      <alignment horizontal="center" vertical="center"/>
      <protection locked="0"/>
    </xf>
    <xf numFmtId="4" fontId="4" fillId="0" borderId="40" xfId="0" applyNumberFormat="1" applyFont="1" applyFill="1" applyBorder="1" applyAlignment="1" applyProtection="1">
      <alignment horizontal="center" vertical="center"/>
      <protection locked="0"/>
    </xf>
    <xf numFmtId="4" fontId="4" fillId="0" borderId="41" xfId="0" applyNumberFormat="1" applyFont="1" applyFill="1" applyBorder="1" applyAlignment="1" applyProtection="1">
      <alignment horizontal="center" vertical="center"/>
      <protection locked="0"/>
    </xf>
    <xf numFmtId="4" fontId="4" fillId="0" borderId="42" xfId="0" applyNumberFormat="1" applyFont="1" applyFill="1" applyBorder="1" applyAlignment="1" applyProtection="1">
      <alignment horizontal="right" vertical="center"/>
      <protection locked="0"/>
    </xf>
    <xf numFmtId="4" fontId="4" fillId="0" borderId="43" xfId="0" applyNumberFormat="1" applyFont="1" applyFill="1" applyBorder="1" applyAlignment="1" applyProtection="1">
      <alignment horizontal="right" vertical="center"/>
      <protection locked="0"/>
    </xf>
    <xf numFmtId="175" fontId="0" fillId="0" borderId="32" xfId="0" applyNumberFormat="1" applyFont="1" applyBorder="1" applyAlignment="1" applyProtection="1">
      <alignment vertical="center"/>
      <protection/>
    </xf>
    <xf numFmtId="49" fontId="28" fillId="0" borderId="37" xfId="0" applyNumberFormat="1" applyFont="1" applyFill="1" applyBorder="1" applyAlignment="1" applyProtection="1">
      <alignment horizontal="left" vertical="center" wrapText="1"/>
      <protection/>
    </xf>
    <xf numFmtId="0" fontId="28" fillId="0" borderId="37" xfId="0" applyFont="1" applyFill="1" applyBorder="1" applyAlignment="1" applyProtection="1">
      <alignment horizontal="center" vertical="center" wrapText="1"/>
      <protection locked="0"/>
    </xf>
    <xf numFmtId="175" fontId="28" fillId="0" borderId="37" xfId="0" applyNumberFormat="1" applyFont="1" applyFill="1" applyBorder="1" applyAlignment="1" applyProtection="1">
      <alignment vertical="center"/>
      <protection/>
    </xf>
    <xf numFmtId="4" fontId="28" fillId="0" borderId="42" xfId="0" applyNumberFormat="1" applyFont="1" applyFill="1" applyBorder="1" applyAlignment="1" applyProtection="1">
      <alignment horizontal="right" vertical="center"/>
      <protection locked="0"/>
    </xf>
    <xf numFmtId="4" fontId="28" fillId="0" borderId="43" xfId="0" applyNumberFormat="1" applyFont="1" applyFill="1" applyBorder="1" applyAlignment="1" applyProtection="1">
      <alignment horizontal="right" vertical="center"/>
      <protection locked="0"/>
    </xf>
    <xf numFmtId="0" fontId="90" fillId="0" borderId="42" xfId="0" applyFont="1" applyFill="1" applyBorder="1" applyAlignment="1" applyProtection="1">
      <alignment horizontal="left" vertical="center" wrapText="1"/>
      <protection/>
    </xf>
    <xf numFmtId="0" fontId="90" fillId="0" borderId="43" xfId="0" applyFont="1" applyFill="1" applyBorder="1" applyAlignment="1" applyProtection="1">
      <alignment horizontal="left" vertical="center" wrapText="1"/>
      <protection/>
    </xf>
    <xf numFmtId="0" fontId="90" fillId="0" borderId="44" xfId="0" applyFont="1" applyFill="1" applyBorder="1" applyAlignment="1" applyProtection="1">
      <alignment horizontal="left" vertical="center" wrapText="1"/>
      <protection/>
    </xf>
    <xf numFmtId="4" fontId="90" fillId="0" borderId="42" xfId="0" applyNumberFormat="1" applyFont="1" applyFill="1" applyBorder="1" applyAlignment="1" applyProtection="1">
      <alignment horizontal="right" vertical="center"/>
      <protection/>
    </xf>
    <xf numFmtId="4" fontId="90" fillId="0" borderId="44" xfId="0" applyNumberFormat="1" applyFont="1" applyFill="1" applyBorder="1" applyAlignment="1" applyProtection="1">
      <alignment horizontal="right" vertical="center"/>
      <protection/>
    </xf>
    <xf numFmtId="0" fontId="28" fillId="0" borderId="42" xfId="0" applyFont="1" applyFill="1" applyBorder="1" applyAlignment="1" applyProtection="1">
      <alignment horizontal="left" vertical="center" wrapText="1"/>
      <protection/>
    </xf>
    <xf numFmtId="0" fontId="28" fillId="0" borderId="43" xfId="0" applyFont="1" applyFill="1" applyBorder="1" applyAlignment="1" applyProtection="1">
      <alignment horizontal="left" vertical="center" wrapText="1"/>
      <protection/>
    </xf>
    <xf numFmtId="0" fontId="28" fillId="0" borderId="44" xfId="0" applyFont="1" applyFill="1" applyBorder="1" applyAlignment="1" applyProtection="1">
      <alignment horizontal="left" vertical="center" wrapText="1"/>
      <protection/>
    </xf>
    <xf numFmtId="4" fontId="28" fillId="0" borderId="42" xfId="0" applyNumberFormat="1" applyFont="1" applyFill="1" applyBorder="1" applyAlignment="1" applyProtection="1">
      <alignment horizontal="right" vertical="center"/>
      <protection/>
    </xf>
    <xf numFmtId="4" fontId="28" fillId="0" borderId="44" xfId="0" applyNumberFormat="1" applyFont="1" applyFill="1" applyBorder="1" applyAlignment="1" applyProtection="1">
      <alignment horizontal="right" vertical="center"/>
      <protection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4" fontId="4" fillId="0" borderId="39" xfId="0" applyNumberFormat="1" applyFont="1" applyFill="1" applyBorder="1" applyAlignment="1" applyProtection="1">
      <alignment horizontal="right" vertical="center"/>
      <protection locked="0"/>
    </xf>
    <xf numFmtId="4" fontId="4" fillId="0" borderId="41" xfId="0" applyNumberFormat="1" applyFont="1" applyFill="1" applyBorder="1" applyAlignment="1" applyProtection="1">
      <alignment horizontal="right" vertical="center"/>
      <protection locked="0"/>
    </xf>
    <xf numFmtId="4" fontId="4" fillId="0" borderId="42" xfId="0" applyNumberFormat="1" applyFont="1" applyFill="1" applyBorder="1" applyAlignment="1" applyProtection="1">
      <alignment horizontal="right" vertical="center"/>
      <protection locked="0"/>
    </xf>
    <xf numFmtId="4" fontId="4" fillId="0" borderId="43" xfId="0" applyNumberFormat="1" applyFont="1" applyFill="1" applyBorder="1" applyAlignment="1" applyProtection="1">
      <alignment horizontal="right" vertical="center"/>
      <protection locked="0"/>
    </xf>
    <xf numFmtId="4" fontId="4" fillId="0" borderId="45" xfId="0" applyNumberFormat="1" applyFont="1" applyFill="1" applyBorder="1" applyAlignment="1" applyProtection="1">
      <alignment horizontal="right" vertical="center"/>
      <protection locked="0"/>
    </xf>
    <xf numFmtId="0" fontId="93" fillId="0" borderId="0" xfId="0" applyFont="1" applyAlignment="1">
      <alignment horizontal="right" vertical="center"/>
    </xf>
    <xf numFmtId="0" fontId="94" fillId="0" borderId="0" xfId="0" applyFont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" fontId="86" fillId="0" borderId="0" xfId="0" applyNumberFormat="1" applyFont="1" applyBorder="1" applyAlignment="1">
      <alignment vertical="center"/>
    </xf>
    <xf numFmtId="4" fontId="87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11" fillId="0" borderId="50" xfId="0" applyNumberFormat="1" applyFont="1" applyFill="1" applyBorder="1" applyAlignment="1">
      <alignment horizontal="center" vertical="center"/>
    </xf>
    <xf numFmtId="4" fontId="11" fillId="0" borderId="51" xfId="0" applyNumberFormat="1" applyFont="1" applyFill="1" applyBorder="1" applyAlignment="1">
      <alignment horizontal="center" vertical="center"/>
    </xf>
    <xf numFmtId="4" fontId="11" fillId="0" borderId="52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horizontal="right" vertical="center"/>
    </xf>
    <xf numFmtId="4" fontId="95" fillId="34" borderId="0" xfId="0" applyNumberFormat="1" applyFont="1" applyFill="1" applyBorder="1" applyAlignment="1">
      <alignment horizontal="right" vertical="center"/>
    </xf>
    <xf numFmtId="0" fontId="96" fillId="0" borderId="0" xfId="0" applyFont="1" applyAlignment="1">
      <alignment horizontal="right" vertical="center"/>
    </xf>
    <xf numFmtId="4" fontId="84" fillId="0" borderId="0" xfId="0" applyNumberFormat="1" applyFont="1" applyFill="1" applyBorder="1" applyAlignment="1">
      <alignment horizontal="right" vertical="center"/>
    </xf>
    <xf numFmtId="4" fontId="8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4" fontId="4" fillId="0" borderId="39" xfId="0" applyNumberFormat="1" applyFont="1" applyFill="1" applyBorder="1" applyAlignment="1" applyProtection="1">
      <alignment horizontal="center" vertical="center"/>
      <protection locked="0"/>
    </xf>
    <xf numFmtId="4" fontId="4" fillId="0" borderId="40" xfId="0" applyNumberFormat="1" applyFont="1" applyFill="1" applyBorder="1" applyAlignment="1" applyProtection="1">
      <alignment horizontal="center" vertical="center"/>
      <protection locked="0"/>
    </xf>
    <xf numFmtId="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4" fontId="0" fillId="0" borderId="37" xfId="0" applyNumberFormat="1" applyFont="1" applyFill="1" applyBorder="1" applyAlignment="1" applyProtection="1">
      <alignment vertical="center"/>
      <protection locked="0"/>
    </xf>
    <xf numFmtId="4" fontId="0" fillId="0" borderId="37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90" fillId="0" borderId="37" xfId="0" applyFont="1" applyFill="1" applyBorder="1" applyAlignment="1" applyProtection="1">
      <alignment horizontal="left" vertical="center" wrapText="1"/>
      <protection/>
    </xf>
    <xf numFmtId="0" fontId="90" fillId="0" borderId="37" xfId="0" applyFont="1" applyFill="1" applyBorder="1" applyAlignment="1" applyProtection="1">
      <alignment vertical="center"/>
      <protection/>
    </xf>
    <xf numFmtId="0" fontId="90" fillId="0" borderId="37" xfId="0" applyFont="1" applyFill="1" applyBorder="1" applyAlignment="1" applyProtection="1">
      <alignment horizontal="left" vertical="center" wrapText="1"/>
      <protection locked="0"/>
    </xf>
    <xf numFmtId="0" fontId="90" fillId="0" borderId="37" xfId="0" applyFont="1" applyFill="1" applyBorder="1" applyAlignment="1" applyProtection="1">
      <alignment vertical="center"/>
      <protection locked="0"/>
    </xf>
    <xf numFmtId="4" fontId="90" fillId="0" borderId="37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4" fontId="4" fillId="0" borderId="37" xfId="0" applyNumberFormat="1" applyFont="1" applyFill="1" applyBorder="1" applyAlignment="1" applyProtection="1">
      <alignment vertical="center"/>
      <protection locked="0"/>
    </xf>
    <xf numFmtId="4" fontId="90" fillId="0" borderId="37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 locked="0"/>
    </xf>
    <xf numFmtId="4" fontId="0" fillId="0" borderId="37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88" fillId="0" borderId="37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vertical="center"/>
      <protection/>
    </xf>
    <xf numFmtId="4" fontId="0" fillId="0" borderId="37" xfId="0" applyNumberFormat="1" applyFont="1" applyFill="1" applyBorder="1" applyAlignment="1" applyProtection="1">
      <alignment vertical="center"/>
      <protection/>
    </xf>
    <xf numFmtId="4" fontId="0" fillId="0" borderId="37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4" fontId="4" fillId="0" borderId="37" xfId="0" applyNumberFormat="1" applyFont="1" applyFill="1" applyBorder="1" applyAlignment="1" applyProtection="1">
      <alignment vertical="center"/>
      <protection locked="0"/>
    </xf>
    <xf numFmtId="0" fontId="88" fillId="0" borderId="37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173" fontId="13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4" fontId="11" fillId="34" borderId="17" xfId="0" applyNumberFormat="1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53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19" fillId="34" borderId="0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19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/>
    </xf>
    <xf numFmtId="0" fontId="13" fillId="34" borderId="3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4" fontId="0" fillId="0" borderId="36" xfId="0" applyNumberFormat="1" applyFont="1" applyFill="1" applyBorder="1" applyAlignment="1" applyProtection="1">
      <alignment vertical="center"/>
      <protection locked="0"/>
    </xf>
    <xf numFmtId="4" fontId="21" fillId="0" borderId="0" xfId="0" applyNumberFormat="1" applyFont="1" applyBorder="1" applyAlignment="1">
      <alignment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4" fontId="4" fillId="0" borderId="36" xfId="0" applyNumberFormat="1" applyFont="1" applyFill="1" applyBorder="1" applyAlignment="1" applyProtection="1">
      <alignment vertical="center"/>
      <protection locked="0"/>
    </xf>
    <xf numFmtId="4" fontId="0" fillId="0" borderId="37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4" fontId="0" fillId="0" borderId="36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9" fillId="34" borderId="0" xfId="0" applyFont="1" applyFill="1" applyAlignment="1">
      <alignment horizontal="center" vertical="center"/>
    </xf>
    <xf numFmtId="0" fontId="8" fillId="33" borderId="0" xfId="36" applyFont="1" applyFill="1" applyAlignment="1" applyProtection="1">
      <alignment horizontal="center" vertical="center"/>
      <protection/>
    </xf>
    <xf numFmtId="4" fontId="90" fillId="0" borderId="37" xfId="0" applyNumberFormat="1" applyFont="1" applyFill="1" applyBorder="1" applyAlignment="1" applyProtection="1">
      <alignment vertical="center"/>
      <protection locked="0"/>
    </xf>
    <xf numFmtId="0" fontId="90" fillId="0" borderId="37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90" fillId="0" borderId="37" xfId="0" applyFont="1" applyFill="1" applyBorder="1" applyAlignment="1" applyProtection="1">
      <alignment horizontal="left" vertical="center" wrapText="1"/>
      <protection/>
    </xf>
    <xf numFmtId="0" fontId="90" fillId="0" borderId="37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vertical="center"/>
      <protection/>
    </xf>
    <xf numFmtId="4" fontId="0" fillId="0" borderId="36" xfId="0" applyNumberFormat="1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4" fontId="83" fillId="0" borderId="0" xfId="0" applyNumberFormat="1" applyFont="1" applyBorder="1" applyAlignment="1">
      <alignment/>
    </xf>
    <xf numFmtId="4" fontId="83" fillId="0" borderId="0" xfId="0" applyNumberFormat="1" applyFont="1" applyBorder="1" applyAlignment="1">
      <alignment vertical="center"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vertical="center"/>
      <protection/>
    </xf>
    <xf numFmtId="4" fontId="0" fillId="0" borderId="36" xfId="0" applyNumberFormat="1" applyFont="1" applyBorder="1" applyAlignment="1" applyProtection="1">
      <alignment vertical="center"/>
      <protection/>
    </xf>
    <xf numFmtId="175" fontId="0" fillId="0" borderId="32" xfId="0" applyNumberFormat="1" applyFont="1" applyFill="1" applyBorder="1" applyAlignment="1" applyProtection="1">
      <alignment vertical="center"/>
      <protection/>
    </xf>
    <xf numFmtId="175" fontId="0" fillId="0" borderId="32" xfId="0" applyNumberFormat="1" applyFont="1" applyBorder="1" applyAlignment="1" applyProtection="1">
      <alignment vertical="center"/>
      <protection/>
    </xf>
    <xf numFmtId="4" fontId="0" fillId="0" borderId="36" xfId="0" applyNumberFormat="1" applyFont="1" applyFill="1" applyBorder="1" applyAlignment="1">
      <alignment vertical="center"/>
    </xf>
    <xf numFmtId="175" fontId="0" fillId="0" borderId="32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7"/>
  <sheetViews>
    <sheetView showGridLines="0" tabSelected="1" zoomScaleSheetLayoutView="85" zoomScalePageLayoutView="0" workbookViewId="0" topLeftCell="A1">
      <pane ySplit="1" topLeftCell="A15" activePane="bottomLeft" state="frozen"/>
      <selection pane="topLeft" activeCell="A1" sqref="A1"/>
      <selection pane="bottomLeft" activeCell="J30" sqref="J30"/>
    </sheetView>
  </sheetViews>
  <sheetFormatPr defaultColWidth="9.33203125" defaultRowHeight="13.5"/>
  <cols>
    <col min="1" max="1" width="7.16015625" style="6" customWidth="1"/>
    <col min="2" max="2" width="1.5" style="6" customWidth="1"/>
    <col min="3" max="3" width="4.83203125" style="6" customWidth="1"/>
    <col min="4" max="4" width="5.5" style="6" customWidth="1"/>
    <col min="5" max="5" width="14.66015625" style="6" customWidth="1"/>
    <col min="6" max="7" width="9.5" style="6" customWidth="1"/>
    <col min="8" max="8" width="10.66015625" style="6" customWidth="1"/>
    <col min="9" max="9" width="6" style="6" customWidth="1"/>
    <col min="10" max="10" width="4.5" style="6" customWidth="1"/>
    <col min="11" max="11" width="9.83203125" style="6" customWidth="1"/>
    <col min="12" max="12" width="10.33203125" style="6" customWidth="1"/>
    <col min="13" max="13" width="9" style="6" customWidth="1"/>
    <col min="14" max="14" width="5.16015625" style="6" customWidth="1"/>
    <col min="15" max="15" width="1.66796875" style="6" customWidth="1"/>
    <col min="16" max="16" width="15.66015625" style="6" customWidth="1"/>
    <col min="17" max="17" width="3.5" style="6" customWidth="1"/>
    <col min="18" max="18" width="10.83203125" style="134" customWidth="1"/>
    <col min="19" max="19" width="13.33203125" style="134" customWidth="1"/>
    <col min="20" max="20" width="10.83203125" style="134" customWidth="1"/>
    <col min="21" max="21" width="14.66015625" style="134" customWidth="1"/>
    <col min="22" max="22" width="10.83203125" style="134" customWidth="1"/>
    <col min="23" max="23" width="19.66015625" style="134" customWidth="1"/>
    <col min="24" max="24" width="1.5" style="6" customWidth="1"/>
    <col min="25" max="25" width="7" style="6" customWidth="1"/>
    <col min="26" max="26" width="25.5" style="6" hidden="1" customWidth="1"/>
    <col min="27" max="27" width="14" style="6" hidden="1" customWidth="1"/>
    <col min="28" max="28" width="10.5" style="6" hidden="1" customWidth="1"/>
    <col min="29" max="29" width="14" style="6" hidden="1" customWidth="1"/>
    <col min="30" max="30" width="10.5" style="6" hidden="1" customWidth="1"/>
    <col min="31" max="31" width="12.83203125" style="6" hidden="1" customWidth="1"/>
    <col min="32" max="32" width="9.5" style="6" hidden="1" customWidth="1"/>
    <col min="33" max="33" width="12.83203125" style="6" hidden="1" customWidth="1"/>
    <col min="34" max="34" width="14" style="6" hidden="1" customWidth="1"/>
    <col min="35" max="35" width="9.5" style="6" customWidth="1"/>
    <col min="36" max="36" width="12.83203125" style="6" customWidth="1"/>
    <col min="37" max="37" width="14" style="6" customWidth="1"/>
    <col min="38" max="49" width="9.33203125" style="6" customWidth="1"/>
    <col min="50" max="70" width="9.16015625" style="6" hidden="1" customWidth="1"/>
    <col min="71" max="16384" width="9.33203125" style="6" customWidth="1"/>
  </cols>
  <sheetData>
    <row r="1" spans="1:72" ht="21.75" customHeight="1">
      <c r="A1" s="1"/>
      <c r="B1" s="2"/>
      <c r="C1" s="2"/>
      <c r="D1" s="3" t="s">
        <v>0</v>
      </c>
      <c r="E1" s="2"/>
      <c r="F1" s="4" t="s">
        <v>110</v>
      </c>
      <c r="G1" s="4"/>
      <c r="H1" s="373" t="s">
        <v>111</v>
      </c>
      <c r="I1" s="373"/>
      <c r="J1" s="373"/>
      <c r="K1" s="373"/>
      <c r="L1" s="4" t="s">
        <v>112</v>
      </c>
      <c r="M1" s="2"/>
      <c r="N1" s="2"/>
      <c r="O1" s="3" t="s">
        <v>41</v>
      </c>
      <c r="P1" s="2"/>
      <c r="Q1" s="2"/>
      <c r="R1" s="124"/>
      <c r="S1" s="124"/>
      <c r="T1" s="124"/>
      <c r="U1" s="124"/>
      <c r="V1" s="124"/>
      <c r="W1" s="124"/>
      <c r="X1" s="2"/>
      <c r="Y1" s="4" t="s">
        <v>113</v>
      </c>
      <c r="Z1" s="4"/>
      <c r="AA1" s="1"/>
      <c r="AB1" s="1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3:52" ht="36.75" customHeight="1">
      <c r="C2" s="332" t="s">
        <v>3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133"/>
      <c r="S2" s="133"/>
      <c r="T2" s="133"/>
      <c r="U2" s="133"/>
      <c r="V2" s="133"/>
      <c r="W2" s="133"/>
      <c r="Y2" s="372" t="s">
        <v>4</v>
      </c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Z2" s="7" t="s">
        <v>39</v>
      </c>
    </row>
    <row r="3" spans="2:52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X3" s="10"/>
      <c r="AZ3" s="7" t="s">
        <v>42</v>
      </c>
    </row>
    <row r="4" spans="2:52" ht="36.75" customHeight="1">
      <c r="B4" s="11"/>
      <c r="C4" s="334" t="s">
        <v>43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135"/>
      <c r="S4" s="135"/>
      <c r="T4" s="135"/>
      <c r="U4" s="135"/>
      <c r="V4" s="135"/>
      <c r="W4" s="135"/>
      <c r="X4" s="13"/>
      <c r="Z4" s="14" t="s">
        <v>5</v>
      </c>
      <c r="AZ4" s="7" t="s">
        <v>2</v>
      </c>
    </row>
    <row r="5" spans="2:24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X5" s="13"/>
    </row>
    <row r="6" spans="2:24" s="15" customFormat="1" ht="32.25" customHeight="1">
      <c r="B6" s="16"/>
      <c r="C6" s="17"/>
      <c r="D6" s="18" t="s">
        <v>6</v>
      </c>
      <c r="E6" s="17"/>
      <c r="F6" s="336" t="s">
        <v>373</v>
      </c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17"/>
      <c r="R6" s="136"/>
      <c r="S6" s="136"/>
      <c r="T6" s="136"/>
      <c r="U6" s="136"/>
      <c r="V6" s="136"/>
      <c r="W6" s="136"/>
      <c r="X6" s="19"/>
    </row>
    <row r="7" spans="2:24" s="15" customFormat="1" ht="14.25" customHeight="1">
      <c r="B7" s="16"/>
      <c r="C7" s="17"/>
      <c r="D7" s="20" t="s">
        <v>7</v>
      </c>
      <c r="E7" s="17"/>
      <c r="F7" s="21" t="s">
        <v>1</v>
      </c>
      <c r="G7" s="17"/>
      <c r="H7" s="17"/>
      <c r="I7" s="17"/>
      <c r="J7" s="17"/>
      <c r="K7" s="17"/>
      <c r="L7" s="17"/>
      <c r="M7" s="20" t="s">
        <v>8</v>
      </c>
      <c r="N7" s="17"/>
      <c r="O7" s="21" t="s">
        <v>1</v>
      </c>
      <c r="P7" s="17"/>
      <c r="Q7" s="17"/>
      <c r="R7" s="136"/>
      <c r="S7" s="136"/>
      <c r="T7" s="136"/>
      <c r="U7" s="136"/>
      <c r="V7" s="136"/>
      <c r="W7" s="136"/>
      <c r="X7" s="19"/>
    </row>
    <row r="8" spans="2:24" s="15" customFormat="1" ht="14.25" customHeight="1">
      <c r="B8" s="16"/>
      <c r="C8" s="17"/>
      <c r="D8" s="20" t="s">
        <v>10</v>
      </c>
      <c r="E8" s="17"/>
      <c r="F8" s="21" t="s">
        <v>11</v>
      </c>
      <c r="G8" s="17"/>
      <c r="H8" s="17"/>
      <c r="I8" s="17"/>
      <c r="J8" s="97" t="s">
        <v>11</v>
      </c>
      <c r="K8" s="17"/>
      <c r="L8" s="17"/>
      <c r="M8" s="20" t="s">
        <v>12</v>
      </c>
      <c r="N8" s="17"/>
      <c r="O8" s="337">
        <v>43422</v>
      </c>
      <c r="P8" s="331"/>
      <c r="Q8" s="17"/>
      <c r="R8" s="136"/>
      <c r="S8" s="136"/>
      <c r="T8" s="136"/>
      <c r="U8" s="136"/>
      <c r="V8" s="136"/>
      <c r="W8" s="136"/>
      <c r="X8" s="19"/>
    </row>
    <row r="9" spans="2:24" s="15" customFormat="1" ht="10.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36"/>
      <c r="S9" s="136"/>
      <c r="T9" s="136"/>
      <c r="U9" s="136"/>
      <c r="V9" s="136"/>
      <c r="W9" s="136"/>
      <c r="X9" s="19"/>
    </row>
    <row r="10" spans="2:24" s="15" customFormat="1" ht="14.25" customHeight="1">
      <c r="B10" s="16"/>
      <c r="C10" s="17"/>
      <c r="D10" s="20" t="s">
        <v>13</v>
      </c>
      <c r="E10" s="17"/>
      <c r="F10" s="17"/>
      <c r="G10" s="17"/>
      <c r="H10" s="17"/>
      <c r="I10" s="17"/>
      <c r="J10" s="17"/>
      <c r="K10" s="17"/>
      <c r="L10" s="17"/>
      <c r="M10" s="20" t="s">
        <v>14</v>
      </c>
      <c r="N10" s="17"/>
      <c r="O10" s="330"/>
      <c r="P10" s="331"/>
      <c r="Q10" s="17"/>
      <c r="R10" s="136"/>
      <c r="S10" s="136"/>
      <c r="T10" s="136"/>
      <c r="U10" s="136"/>
      <c r="V10" s="136"/>
      <c r="W10" s="136"/>
      <c r="X10" s="19"/>
    </row>
    <row r="11" spans="2:24" s="15" customFormat="1" ht="18" customHeight="1">
      <c r="B11" s="16"/>
      <c r="C11" s="17"/>
      <c r="D11" s="17"/>
      <c r="E11" s="21"/>
      <c r="F11" s="17"/>
      <c r="G11" s="17"/>
      <c r="H11" s="17"/>
      <c r="I11" s="17"/>
      <c r="J11" s="17"/>
      <c r="K11" s="17"/>
      <c r="L11" s="17"/>
      <c r="M11" s="20" t="s">
        <v>15</v>
      </c>
      <c r="N11" s="17"/>
      <c r="O11" s="330"/>
      <c r="P11" s="331"/>
      <c r="Q11" s="17"/>
      <c r="R11" s="136"/>
      <c r="S11" s="136"/>
      <c r="T11" s="136"/>
      <c r="U11" s="136"/>
      <c r="V11" s="136"/>
      <c r="W11" s="136"/>
      <c r="X11" s="19"/>
    </row>
    <row r="12" spans="2:24" s="15" customFormat="1" ht="6.7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36"/>
      <c r="S12" s="136"/>
      <c r="T12" s="136"/>
      <c r="U12" s="136"/>
      <c r="V12" s="136"/>
      <c r="W12" s="136"/>
      <c r="X12" s="19"/>
    </row>
    <row r="13" spans="2:24" s="15" customFormat="1" ht="14.25" customHeight="1">
      <c r="B13" s="16"/>
      <c r="C13" s="17"/>
      <c r="D13" s="20" t="s">
        <v>16</v>
      </c>
      <c r="E13" s="17"/>
      <c r="F13" s="17"/>
      <c r="G13" s="17"/>
      <c r="H13" s="17"/>
      <c r="I13" s="17"/>
      <c r="J13" s="17"/>
      <c r="K13" s="17"/>
      <c r="L13" s="17"/>
      <c r="M13" s="20" t="s">
        <v>14</v>
      </c>
      <c r="N13" s="17"/>
      <c r="O13" s="330"/>
      <c r="P13" s="331"/>
      <c r="Q13" s="17"/>
      <c r="R13" s="136"/>
      <c r="S13" s="136"/>
      <c r="T13" s="136"/>
      <c r="U13" s="136"/>
      <c r="V13" s="136"/>
      <c r="W13" s="136"/>
      <c r="X13" s="19"/>
    </row>
    <row r="14" spans="2:24" s="15" customFormat="1" ht="18" customHeight="1">
      <c r="B14" s="16"/>
      <c r="C14" s="17"/>
      <c r="D14" s="17"/>
      <c r="E14" s="21"/>
      <c r="F14" s="17"/>
      <c r="G14" s="17"/>
      <c r="H14" s="17"/>
      <c r="I14" s="17"/>
      <c r="J14" s="17"/>
      <c r="K14" s="17"/>
      <c r="L14" s="17"/>
      <c r="M14" s="20" t="s">
        <v>15</v>
      </c>
      <c r="N14" s="17"/>
      <c r="O14" s="330"/>
      <c r="P14" s="331"/>
      <c r="Q14" s="17"/>
      <c r="R14" s="136"/>
      <c r="S14" s="136"/>
      <c r="T14" s="136"/>
      <c r="U14" s="136"/>
      <c r="V14" s="136"/>
      <c r="W14" s="136"/>
      <c r="X14" s="19"/>
    </row>
    <row r="15" spans="2:24" s="15" customFormat="1" ht="6.7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36"/>
      <c r="S15" s="136"/>
      <c r="T15" s="136"/>
      <c r="U15" s="136"/>
      <c r="V15" s="136"/>
      <c r="W15" s="136"/>
      <c r="X15" s="19"/>
    </row>
    <row r="16" spans="2:24" s="15" customFormat="1" ht="14.25" customHeight="1">
      <c r="B16" s="16"/>
      <c r="C16" s="17"/>
      <c r="D16" s="20" t="s">
        <v>17</v>
      </c>
      <c r="E16" s="17"/>
      <c r="F16" s="17"/>
      <c r="G16" s="17"/>
      <c r="H16" s="17"/>
      <c r="I16" s="17"/>
      <c r="J16" s="17"/>
      <c r="K16" s="17"/>
      <c r="L16" s="17"/>
      <c r="M16" s="20" t="s">
        <v>14</v>
      </c>
      <c r="N16" s="17"/>
      <c r="O16" s="330"/>
      <c r="P16" s="331"/>
      <c r="Q16" s="17"/>
      <c r="R16" s="136"/>
      <c r="S16" s="136"/>
      <c r="T16" s="136"/>
      <c r="U16" s="136"/>
      <c r="V16" s="136"/>
      <c r="W16" s="136"/>
      <c r="X16" s="19"/>
    </row>
    <row r="17" spans="2:24" s="15" customFormat="1" ht="18" customHeight="1">
      <c r="B17" s="16"/>
      <c r="C17" s="17"/>
      <c r="D17" s="17"/>
      <c r="E17" s="21"/>
      <c r="F17" s="17"/>
      <c r="G17" s="17"/>
      <c r="H17" s="17"/>
      <c r="I17" s="17"/>
      <c r="J17" s="17"/>
      <c r="K17" s="17"/>
      <c r="L17" s="17"/>
      <c r="M17" s="20" t="s">
        <v>15</v>
      </c>
      <c r="N17" s="17"/>
      <c r="O17" s="330"/>
      <c r="P17" s="331"/>
      <c r="Q17" s="17"/>
      <c r="R17" s="136"/>
      <c r="S17" s="136"/>
      <c r="T17" s="136"/>
      <c r="U17" s="136"/>
      <c r="V17" s="136"/>
      <c r="W17" s="136"/>
      <c r="X17" s="19"/>
    </row>
    <row r="18" spans="2:24" s="15" customFormat="1" ht="6.7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36"/>
      <c r="S18" s="136"/>
      <c r="T18" s="136"/>
      <c r="U18" s="136"/>
      <c r="V18" s="136"/>
      <c r="W18" s="136"/>
      <c r="X18" s="19"/>
    </row>
    <row r="19" spans="2:24" s="15" customFormat="1" ht="14.25" customHeight="1">
      <c r="B19" s="16"/>
      <c r="C19" s="17"/>
      <c r="D19" s="20" t="s">
        <v>18</v>
      </c>
      <c r="E19" s="17"/>
      <c r="F19" s="17"/>
      <c r="G19" s="17"/>
      <c r="H19" s="17"/>
      <c r="I19" s="17"/>
      <c r="J19" s="17"/>
      <c r="K19" s="17"/>
      <c r="L19" s="17"/>
      <c r="M19" s="20" t="s">
        <v>14</v>
      </c>
      <c r="N19" s="17"/>
      <c r="O19" s="330"/>
      <c r="P19" s="331"/>
      <c r="Q19" s="17"/>
      <c r="R19" s="136"/>
      <c r="S19" s="136"/>
      <c r="T19" s="136"/>
      <c r="U19" s="136"/>
      <c r="V19" s="136"/>
      <c r="W19" s="136"/>
      <c r="X19" s="19"/>
    </row>
    <row r="20" spans="2:24" s="15" customFormat="1" ht="18" customHeight="1">
      <c r="B20" s="16"/>
      <c r="C20" s="17"/>
      <c r="D20" s="17"/>
      <c r="E20" s="21"/>
      <c r="F20" s="17"/>
      <c r="G20" s="17"/>
      <c r="H20" s="17"/>
      <c r="I20" s="17"/>
      <c r="J20" s="17"/>
      <c r="K20" s="17"/>
      <c r="L20" s="17"/>
      <c r="M20" s="20" t="s">
        <v>15</v>
      </c>
      <c r="N20" s="17"/>
      <c r="O20" s="330"/>
      <c r="P20" s="331"/>
      <c r="Q20" s="17"/>
      <c r="R20" s="136"/>
      <c r="S20" s="136"/>
      <c r="T20" s="136"/>
      <c r="U20" s="136"/>
      <c r="V20" s="136"/>
      <c r="W20" s="136"/>
      <c r="X20" s="19"/>
    </row>
    <row r="21" spans="2:24" s="15" customFormat="1" ht="6.7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36"/>
      <c r="S21" s="136"/>
      <c r="T21" s="136"/>
      <c r="U21" s="136"/>
      <c r="V21" s="136"/>
      <c r="W21" s="136"/>
      <c r="X21" s="19"/>
    </row>
    <row r="22" spans="2:24" s="15" customFormat="1" ht="14.25" customHeight="1">
      <c r="B22" s="16"/>
      <c r="C22" s="17"/>
      <c r="D22" s="20" t="s">
        <v>19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36"/>
      <c r="S22" s="136"/>
      <c r="T22" s="136"/>
      <c r="U22" s="136"/>
      <c r="V22" s="136"/>
      <c r="W22" s="136"/>
      <c r="X22" s="19"/>
    </row>
    <row r="23" spans="2:24" s="15" customFormat="1" ht="20.25" customHeight="1">
      <c r="B23" s="16"/>
      <c r="C23" s="17"/>
      <c r="D23" s="17"/>
      <c r="E23" s="339" t="s">
        <v>1</v>
      </c>
      <c r="F23" s="331"/>
      <c r="G23" s="331"/>
      <c r="H23" s="331"/>
      <c r="I23" s="331"/>
      <c r="J23" s="331"/>
      <c r="K23" s="331"/>
      <c r="L23" s="331"/>
      <c r="M23" s="17"/>
      <c r="N23" s="17"/>
      <c r="O23" s="17"/>
      <c r="P23" s="17"/>
      <c r="Q23" s="17"/>
      <c r="R23" s="136"/>
      <c r="S23" s="136"/>
      <c r="T23" s="136"/>
      <c r="U23" s="136"/>
      <c r="V23" s="136"/>
      <c r="W23" s="136"/>
      <c r="X23" s="19"/>
    </row>
    <row r="24" spans="2:24" s="15" customFormat="1" ht="6.7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36"/>
      <c r="S24" s="136"/>
      <c r="T24" s="136"/>
      <c r="U24" s="136"/>
      <c r="V24" s="136"/>
      <c r="W24" s="136"/>
      <c r="X24" s="19"/>
    </row>
    <row r="25" spans="2:24" s="15" customFormat="1" ht="6.75" customHeight="1">
      <c r="B25" s="16"/>
      <c r="C25" s="1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7"/>
      <c r="R25" s="136"/>
      <c r="S25" s="136"/>
      <c r="T25" s="136"/>
      <c r="U25" s="136"/>
      <c r="V25" s="136"/>
      <c r="W25" s="136"/>
      <c r="X25" s="19"/>
    </row>
    <row r="26" spans="2:24" s="15" customFormat="1" ht="14.25" customHeight="1">
      <c r="B26" s="16"/>
      <c r="C26" s="17"/>
      <c r="D26" s="23" t="s">
        <v>44</v>
      </c>
      <c r="E26" s="17"/>
      <c r="F26" s="17"/>
      <c r="G26" s="17"/>
      <c r="H26" s="17"/>
      <c r="I26" s="17"/>
      <c r="J26" s="17"/>
      <c r="K26" s="17"/>
      <c r="L26" s="17"/>
      <c r="M26" s="279">
        <f>N85</f>
        <v>624039.22</v>
      </c>
      <c r="N26" s="331"/>
      <c r="O26" s="331"/>
      <c r="P26" s="331"/>
      <c r="Q26" s="17"/>
      <c r="R26" s="136"/>
      <c r="S26" s="136"/>
      <c r="T26" s="136"/>
      <c r="U26" s="136"/>
      <c r="V26" s="136"/>
      <c r="W26" s="136"/>
      <c r="X26" s="19"/>
    </row>
    <row r="27" spans="2:24" s="15" customFormat="1" ht="14.25" customHeight="1">
      <c r="B27" s="16"/>
      <c r="C27" s="17"/>
      <c r="D27" s="24" t="s">
        <v>45</v>
      </c>
      <c r="E27" s="17"/>
      <c r="F27" s="17"/>
      <c r="G27" s="17"/>
      <c r="H27" s="17"/>
      <c r="I27" s="17"/>
      <c r="J27" s="17"/>
      <c r="K27" s="17"/>
      <c r="L27" s="17"/>
      <c r="M27" s="279">
        <f>N103</f>
        <v>0</v>
      </c>
      <c r="N27" s="331"/>
      <c r="O27" s="331"/>
      <c r="P27" s="331"/>
      <c r="Q27" s="17"/>
      <c r="R27" s="136"/>
      <c r="S27" s="136"/>
      <c r="T27" s="136"/>
      <c r="U27" s="136"/>
      <c r="V27" s="136"/>
      <c r="W27" s="136"/>
      <c r="X27" s="19"/>
    </row>
    <row r="28" spans="2:24" s="15" customFormat="1" ht="14.25" customHeight="1">
      <c r="B28" s="16"/>
      <c r="C28" s="17"/>
      <c r="D28" s="24"/>
      <c r="E28" s="17"/>
      <c r="F28" s="17"/>
      <c r="G28" s="17"/>
      <c r="H28" s="17"/>
      <c r="I28" s="17"/>
      <c r="J28" s="17"/>
      <c r="K28" s="17"/>
      <c r="L28" s="17"/>
      <c r="M28" s="105"/>
      <c r="N28" s="17"/>
      <c r="O28" s="17"/>
      <c r="P28" s="17"/>
      <c r="Q28" s="17"/>
      <c r="R28" s="136"/>
      <c r="S28" s="136"/>
      <c r="T28" s="136"/>
      <c r="U28" s="136"/>
      <c r="V28" s="136"/>
      <c r="W28" s="136"/>
      <c r="X28" s="19"/>
    </row>
    <row r="29" spans="2:24" s="116" customFormat="1" ht="14.25" customHeight="1">
      <c r="B29" s="131"/>
      <c r="C29" s="110"/>
      <c r="D29" s="23" t="s">
        <v>418</v>
      </c>
      <c r="E29" s="110"/>
      <c r="F29" s="110"/>
      <c r="G29" s="110"/>
      <c r="H29" s="110"/>
      <c r="I29" s="110"/>
      <c r="J29" s="110"/>
      <c r="K29" s="110"/>
      <c r="L29" s="110"/>
      <c r="M29" s="279">
        <f>R105</f>
        <v>67063</v>
      </c>
      <c r="N29" s="280"/>
      <c r="O29" s="280"/>
      <c r="P29" s="280"/>
      <c r="Q29" s="110"/>
      <c r="R29" s="137"/>
      <c r="S29" s="137"/>
      <c r="T29" s="137"/>
      <c r="U29" s="137"/>
      <c r="V29" s="137"/>
      <c r="W29" s="137"/>
      <c r="X29" s="132"/>
    </row>
    <row r="30" spans="2:24" s="116" customFormat="1" ht="14.25" customHeight="1">
      <c r="B30" s="131"/>
      <c r="C30" s="110"/>
      <c r="D30" s="23" t="s">
        <v>419</v>
      </c>
      <c r="E30" s="110"/>
      <c r="F30" s="110"/>
      <c r="G30" s="110"/>
      <c r="H30" s="110"/>
      <c r="I30" s="110"/>
      <c r="J30" s="110"/>
      <c r="K30" s="110"/>
      <c r="L30" s="110"/>
      <c r="M30" s="281">
        <f>T105</f>
        <v>-84233.4</v>
      </c>
      <c r="N30" s="281"/>
      <c r="O30" s="281"/>
      <c r="P30" s="281"/>
      <c r="Q30" s="110"/>
      <c r="R30" s="137"/>
      <c r="S30" s="137"/>
      <c r="T30" s="137"/>
      <c r="U30" s="137"/>
      <c r="V30" s="137"/>
      <c r="W30" s="137"/>
      <c r="X30" s="132"/>
    </row>
    <row r="31" spans="2:24" s="116" customFormat="1" ht="14.25" customHeight="1">
      <c r="B31" s="131"/>
      <c r="C31" s="110"/>
      <c r="D31" s="24" t="s">
        <v>45</v>
      </c>
      <c r="E31" s="110"/>
      <c r="F31" s="110"/>
      <c r="G31" s="110"/>
      <c r="H31" s="110"/>
      <c r="I31" s="110"/>
      <c r="J31" s="110"/>
      <c r="K31" s="110"/>
      <c r="L31" s="110"/>
      <c r="M31" s="279"/>
      <c r="N31" s="280"/>
      <c r="O31" s="280"/>
      <c r="P31" s="280"/>
      <c r="Q31" s="110"/>
      <c r="R31" s="137"/>
      <c r="S31" s="137"/>
      <c r="T31" s="137"/>
      <c r="U31" s="137"/>
      <c r="V31" s="137"/>
      <c r="W31" s="137"/>
      <c r="X31" s="132"/>
    </row>
    <row r="32" spans="2:24" s="15" customFormat="1" ht="6.75" customHeight="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36"/>
      <c r="S32" s="136"/>
      <c r="T32" s="136"/>
      <c r="U32" s="136"/>
      <c r="V32" s="136"/>
      <c r="W32" s="136"/>
      <c r="X32" s="19"/>
    </row>
    <row r="33" spans="2:24" s="15" customFormat="1" ht="24.75" customHeight="1">
      <c r="B33" s="16"/>
      <c r="C33" s="17"/>
      <c r="D33" s="25" t="s">
        <v>420</v>
      </c>
      <c r="E33" s="17"/>
      <c r="F33" s="17"/>
      <c r="G33" s="17"/>
      <c r="H33" s="17"/>
      <c r="I33" s="17"/>
      <c r="J33" s="17"/>
      <c r="K33" s="17"/>
      <c r="L33" s="17"/>
      <c r="M33" s="340">
        <f>ROUND(M26+M27+M29+M30,2)</f>
        <v>606868.82</v>
      </c>
      <c r="N33" s="331"/>
      <c r="O33" s="331"/>
      <c r="P33" s="331"/>
      <c r="Q33" s="17"/>
      <c r="R33" s="136"/>
      <c r="S33" s="136"/>
      <c r="T33" s="136"/>
      <c r="U33" s="136"/>
      <c r="V33" s="136"/>
      <c r="W33" s="136"/>
      <c r="X33" s="19"/>
    </row>
    <row r="34" spans="2:24" s="15" customFormat="1" ht="6.75" customHeight="1">
      <c r="B34" s="16"/>
      <c r="C34" s="1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7"/>
      <c r="R34" s="136"/>
      <c r="S34" s="136"/>
      <c r="T34" s="136"/>
      <c r="U34" s="136"/>
      <c r="V34" s="136"/>
      <c r="W34" s="136"/>
      <c r="X34" s="19"/>
    </row>
    <row r="35" spans="2:24" s="15" customFormat="1" ht="14.25" customHeight="1">
      <c r="B35" s="16"/>
      <c r="C35" s="17"/>
      <c r="D35" s="26" t="s">
        <v>21</v>
      </c>
      <c r="E35" s="26" t="s">
        <v>22</v>
      </c>
      <c r="F35" s="27">
        <v>0.21</v>
      </c>
      <c r="G35" s="28" t="s">
        <v>23</v>
      </c>
      <c r="H35" s="338">
        <v>0</v>
      </c>
      <c r="I35" s="331"/>
      <c r="J35" s="331"/>
      <c r="K35" s="17"/>
      <c r="L35" s="17"/>
      <c r="M35" s="338">
        <v>0</v>
      </c>
      <c r="N35" s="331"/>
      <c r="O35" s="331"/>
      <c r="P35" s="331"/>
      <c r="Q35" s="17"/>
      <c r="R35" s="136"/>
      <c r="S35" s="136"/>
      <c r="T35" s="136"/>
      <c r="U35" s="136"/>
      <c r="V35" s="136"/>
      <c r="W35" s="136"/>
      <c r="X35" s="19"/>
    </row>
    <row r="36" spans="2:24" s="15" customFormat="1" ht="14.25" customHeight="1">
      <c r="B36" s="16"/>
      <c r="C36" s="17"/>
      <c r="D36" s="17"/>
      <c r="E36" s="26" t="s">
        <v>24</v>
      </c>
      <c r="F36" s="27">
        <v>0.15</v>
      </c>
      <c r="G36" s="28" t="s">
        <v>23</v>
      </c>
      <c r="H36" s="338">
        <f>ROUND((SUM(BL103:BL104)+SUM(BL121:BL302)),2)</f>
        <v>0</v>
      </c>
      <c r="I36" s="331"/>
      <c r="J36" s="331"/>
      <c r="K36" s="17"/>
      <c r="L36" s="17"/>
      <c r="M36" s="338">
        <f>ROUND(ROUND((SUM(BL103:BL104)+SUM(BL121:BL302)),2)*F36,2)</f>
        <v>0</v>
      </c>
      <c r="N36" s="331"/>
      <c r="O36" s="331"/>
      <c r="P36" s="331"/>
      <c r="Q36" s="17"/>
      <c r="R36" s="136"/>
      <c r="S36" s="136"/>
      <c r="T36" s="136"/>
      <c r="U36" s="136"/>
      <c r="V36" s="136"/>
      <c r="W36" s="136"/>
      <c r="X36" s="19"/>
    </row>
    <row r="37" spans="2:24" s="15" customFormat="1" ht="14.25" customHeight="1" hidden="1">
      <c r="B37" s="16"/>
      <c r="C37" s="17"/>
      <c r="D37" s="17"/>
      <c r="E37" s="26" t="s">
        <v>25</v>
      </c>
      <c r="F37" s="27">
        <v>0.21</v>
      </c>
      <c r="G37" s="28" t="s">
        <v>23</v>
      </c>
      <c r="H37" s="338">
        <f>ROUND((SUM(BM103:BM104)+SUM(BM121:BM302)),2)</f>
        <v>0</v>
      </c>
      <c r="I37" s="331"/>
      <c r="J37" s="331"/>
      <c r="K37" s="17"/>
      <c r="L37" s="17"/>
      <c r="M37" s="338">
        <v>0</v>
      </c>
      <c r="N37" s="331"/>
      <c r="O37" s="331"/>
      <c r="P37" s="331"/>
      <c r="Q37" s="17"/>
      <c r="R37" s="136"/>
      <c r="S37" s="136"/>
      <c r="T37" s="136"/>
      <c r="U37" s="136"/>
      <c r="V37" s="136"/>
      <c r="W37" s="136"/>
      <c r="X37" s="19"/>
    </row>
    <row r="38" spans="2:24" s="15" customFormat="1" ht="14.25" customHeight="1" hidden="1">
      <c r="B38" s="16"/>
      <c r="C38" s="17"/>
      <c r="D38" s="17"/>
      <c r="E38" s="26" t="s">
        <v>26</v>
      </c>
      <c r="F38" s="27">
        <v>0.15</v>
      </c>
      <c r="G38" s="28" t="s">
        <v>23</v>
      </c>
      <c r="H38" s="338">
        <f>ROUND((SUM(BN103:BN104)+SUM(BN121:BN302)),2)</f>
        <v>0</v>
      </c>
      <c r="I38" s="331"/>
      <c r="J38" s="331"/>
      <c r="K38" s="17"/>
      <c r="L38" s="17"/>
      <c r="M38" s="338">
        <v>0</v>
      </c>
      <c r="N38" s="331"/>
      <c r="O38" s="331"/>
      <c r="P38" s="331"/>
      <c r="Q38" s="17"/>
      <c r="R38" s="136"/>
      <c r="S38" s="136"/>
      <c r="T38" s="136"/>
      <c r="U38" s="136"/>
      <c r="V38" s="136"/>
      <c r="W38" s="136"/>
      <c r="X38" s="19"/>
    </row>
    <row r="39" spans="2:24" s="15" customFormat="1" ht="14.25" customHeight="1" hidden="1">
      <c r="B39" s="16"/>
      <c r="C39" s="17"/>
      <c r="D39" s="17"/>
      <c r="E39" s="26" t="s">
        <v>27</v>
      </c>
      <c r="F39" s="27">
        <v>0</v>
      </c>
      <c r="G39" s="28" t="s">
        <v>23</v>
      </c>
      <c r="H39" s="338">
        <f>ROUND((SUM(BO103:BO104)+SUM(BO121:BO302)),2)</f>
        <v>0</v>
      </c>
      <c r="I39" s="331"/>
      <c r="J39" s="331"/>
      <c r="K39" s="17"/>
      <c r="L39" s="17"/>
      <c r="M39" s="338">
        <v>0</v>
      </c>
      <c r="N39" s="331"/>
      <c r="O39" s="331"/>
      <c r="P39" s="331"/>
      <c r="Q39" s="17"/>
      <c r="R39" s="136"/>
      <c r="S39" s="136"/>
      <c r="T39" s="136"/>
      <c r="U39" s="136"/>
      <c r="V39" s="136"/>
      <c r="W39" s="136"/>
      <c r="X39" s="19"/>
    </row>
    <row r="40" spans="2:24" s="15" customFormat="1" ht="6.7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36"/>
      <c r="S40" s="136"/>
      <c r="T40" s="136"/>
      <c r="U40" s="136"/>
      <c r="V40" s="136"/>
      <c r="W40" s="136"/>
      <c r="X40" s="19"/>
    </row>
    <row r="41" spans="2:24" s="15" customFormat="1" ht="24.75" customHeight="1">
      <c r="B41" s="16"/>
      <c r="C41" s="29"/>
      <c r="D41" s="30" t="s">
        <v>20</v>
      </c>
      <c r="E41" s="31"/>
      <c r="F41" s="31"/>
      <c r="G41" s="32" t="s">
        <v>28</v>
      </c>
      <c r="H41" s="33" t="s">
        <v>29</v>
      </c>
      <c r="I41" s="31"/>
      <c r="J41" s="31"/>
      <c r="K41" s="31"/>
      <c r="L41" s="343">
        <f>M33+M35</f>
        <v>606868.82</v>
      </c>
      <c r="M41" s="344"/>
      <c r="N41" s="344"/>
      <c r="O41" s="344"/>
      <c r="P41" s="345"/>
      <c r="Q41" s="29"/>
      <c r="R41" s="136"/>
      <c r="S41" s="136"/>
      <c r="T41" s="136"/>
      <c r="U41" s="136"/>
      <c r="V41" s="136"/>
      <c r="W41" s="136"/>
      <c r="X41" s="19"/>
    </row>
    <row r="42" spans="2:24" s="15" customFormat="1" ht="14.25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36"/>
      <c r="S42" s="136"/>
      <c r="T42" s="136"/>
      <c r="U42" s="136"/>
      <c r="V42" s="136"/>
      <c r="W42" s="136"/>
      <c r="X42" s="19"/>
    </row>
    <row r="43" spans="2:24" s="15" customFormat="1" ht="14.2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36"/>
      <c r="S43" s="136"/>
      <c r="T43" s="136"/>
      <c r="U43" s="136"/>
      <c r="V43" s="136"/>
      <c r="W43" s="136"/>
      <c r="X43" s="19"/>
    </row>
    <row r="44" spans="2:24" ht="12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6"/>
      <c r="S44" s="136"/>
      <c r="T44" s="136"/>
      <c r="U44" s="136"/>
      <c r="V44" s="136"/>
      <c r="W44" s="136"/>
      <c r="X44" s="13"/>
    </row>
    <row r="45" spans="2:24" ht="12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6"/>
      <c r="S45" s="136"/>
      <c r="T45" s="136"/>
      <c r="U45" s="136"/>
      <c r="V45" s="136"/>
      <c r="W45" s="136"/>
      <c r="X45" s="13"/>
    </row>
    <row r="46" spans="2:24" ht="12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X46" s="13"/>
    </row>
    <row r="47" spans="2:24" ht="12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X47" s="13"/>
    </row>
    <row r="48" spans="2:24" s="15" customFormat="1" ht="14.25">
      <c r="B48" s="16"/>
      <c r="C48" s="17"/>
      <c r="D48" s="34" t="s">
        <v>30</v>
      </c>
      <c r="E48" s="22"/>
      <c r="F48" s="22"/>
      <c r="G48" s="22"/>
      <c r="H48" s="35"/>
      <c r="I48" s="17"/>
      <c r="J48" s="34" t="s">
        <v>31</v>
      </c>
      <c r="K48" s="22"/>
      <c r="L48" s="22"/>
      <c r="M48" s="22"/>
      <c r="N48" s="22"/>
      <c r="O48" s="22"/>
      <c r="P48" s="35"/>
      <c r="Q48" s="17"/>
      <c r="R48" s="134"/>
      <c r="S48" s="134"/>
      <c r="T48" s="134"/>
      <c r="U48" s="134"/>
      <c r="V48" s="134"/>
      <c r="W48" s="134"/>
      <c r="X48" s="19"/>
    </row>
    <row r="49" spans="2:24" ht="12">
      <c r="B49" s="11"/>
      <c r="C49" s="12"/>
      <c r="D49" s="36"/>
      <c r="E49" s="12"/>
      <c r="F49" s="12"/>
      <c r="G49" s="12"/>
      <c r="H49" s="37"/>
      <c r="I49" s="12"/>
      <c r="J49" s="36"/>
      <c r="K49" s="12"/>
      <c r="L49" s="12"/>
      <c r="M49" s="12"/>
      <c r="N49" s="12"/>
      <c r="O49" s="12"/>
      <c r="P49" s="37"/>
      <c r="Q49" s="12"/>
      <c r="X49" s="13"/>
    </row>
    <row r="50" spans="2:24" ht="12">
      <c r="B50" s="11"/>
      <c r="C50" s="12"/>
      <c r="D50" s="36"/>
      <c r="E50" s="12"/>
      <c r="F50" s="12"/>
      <c r="G50" s="12"/>
      <c r="H50" s="37"/>
      <c r="I50" s="12"/>
      <c r="J50" s="36"/>
      <c r="K50" s="12"/>
      <c r="L50" s="12"/>
      <c r="M50" s="12"/>
      <c r="N50" s="12"/>
      <c r="O50" s="12"/>
      <c r="P50" s="37"/>
      <c r="Q50" s="12"/>
      <c r="X50" s="13"/>
    </row>
    <row r="51" spans="2:24" ht="12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X51" s="13"/>
    </row>
    <row r="52" spans="2:24" ht="12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X52" s="13"/>
    </row>
    <row r="53" spans="2:24" ht="12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X53" s="13"/>
    </row>
    <row r="54" spans="2:24" ht="12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6"/>
      <c r="S54" s="136"/>
      <c r="T54" s="136"/>
      <c r="U54" s="136"/>
      <c r="V54" s="136"/>
      <c r="W54" s="136"/>
      <c r="X54" s="13"/>
    </row>
    <row r="55" spans="2:24" ht="12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X55" s="13"/>
    </row>
    <row r="56" spans="2:24" ht="12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6"/>
      <c r="S56" s="136"/>
      <c r="T56" s="136"/>
      <c r="U56" s="136"/>
      <c r="V56" s="136"/>
      <c r="W56" s="136"/>
      <c r="X56" s="13"/>
    </row>
    <row r="57" spans="2:24" s="15" customFormat="1" ht="14.25">
      <c r="B57" s="16"/>
      <c r="C57" s="17"/>
      <c r="D57" s="38" t="s">
        <v>32</v>
      </c>
      <c r="E57" s="39"/>
      <c r="F57" s="39"/>
      <c r="G57" s="40" t="s">
        <v>33</v>
      </c>
      <c r="H57" s="41"/>
      <c r="I57" s="17"/>
      <c r="J57" s="38" t="s">
        <v>32</v>
      </c>
      <c r="K57" s="39"/>
      <c r="L57" s="39"/>
      <c r="M57" s="39"/>
      <c r="N57" s="40" t="s">
        <v>33</v>
      </c>
      <c r="O57" s="39"/>
      <c r="P57" s="41"/>
      <c r="Q57" s="17"/>
      <c r="R57" s="134"/>
      <c r="S57" s="134"/>
      <c r="T57" s="134"/>
      <c r="U57" s="134"/>
      <c r="V57" s="134"/>
      <c r="W57" s="134"/>
      <c r="X57" s="19"/>
    </row>
    <row r="58" spans="2:24" ht="12"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X58" s="13"/>
    </row>
    <row r="59" spans="2:24" s="15" customFormat="1" ht="14.25">
      <c r="B59" s="16"/>
      <c r="C59" s="17"/>
      <c r="D59" s="34" t="s">
        <v>34</v>
      </c>
      <c r="E59" s="22"/>
      <c r="F59" s="22"/>
      <c r="G59" s="22"/>
      <c r="H59" s="35"/>
      <c r="I59" s="17"/>
      <c r="J59" s="34" t="s">
        <v>35</v>
      </c>
      <c r="K59" s="22"/>
      <c r="L59" s="22"/>
      <c r="M59" s="22"/>
      <c r="N59" s="22"/>
      <c r="O59" s="22"/>
      <c r="P59" s="35"/>
      <c r="Q59" s="17"/>
      <c r="R59" s="134"/>
      <c r="S59" s="134"/>
      <c r="T59" s="134"/>
      <c r="U59" s="134"/>
      <c r="V59" s="134"/>
      <c r="W59" s="134"/>
      <c r="X59" s="19"/>
    </row>
    <row r="60" spans="2:24" ht="12">
      <c r="B60" s="11"/>
      <c r="C60" s="12"/>
      <c r="D60" s="36"/>
      <c r="E60" s="12"/>
      <c r="F60" s="12"/>
      <c r="G60" s="12"/>
      <c r="H60" s="37"/>
      <c r="I60" s="12"/>
      <c r="J60" s="36"/>
      <c r="K60" s="12"/>
      <c r="L60" s="12"/>
      <c r="M60" s="12"/>
      <c r="N60" s="12"/>
      <c r="O60" s="12"/>
      <c r="P60" s="37"/>
      <c r="Q60" s="12"/>
      <c r="X60" s="13"/>
    </row>
    <row r="61" spans="2:24" ht="12">
      <c r="B61" s="11"/>
      <c r="C61" s="12"/>
      <c r="D61" s="36"/>
      <c r="E61" s="12"/>
      <c r="F61" s="12"/>
      <c r="G61" s="12"/>
      <c r="H61" s="37"/>
      <c r="I61" s="12"/>
      <c r="J61" s="36"/>
      <c r="K61" s="12"/>
      <c r="L61" s="12"/>
      <c r="M61" s="12"/>
      <c r="N61" s="12"/>
      <c r="O61" s="12"/>
      <c r="P61" s="37"/>
      <c r="Q61" s="12"/>
      <c r="X61" s="13"/>
    </row>
    <row r="62" spans="2:24" ht="12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X62" s="13"/>
    </row>
    <row r="63" spans="2:24" ht="12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X63" s="13"/>
    </row>
    <row r="64" spans="2:24" ht="12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X64" s="13"/>
    </row>
    <row r="65" spans="2:24" ht="12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6"/>
      <c r="S65" s="136"/>
      <c r="T65" s="136"/>
      <c r="U65" s="136"/>
      <c r="V65" s="136"/>
      <c r="W65" s="136"/>
      <c r="X65" s="13"/>
    </row>
    <row r="66" spans="2:24" ht="12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6"/>
      <c r="S66" s="136"/>
      <c r="T66" s="136"/>
      <c r="U66" s="136"/>
      <c r="V66" s="136"/>
      <c r="W66" s="136"/>
      <c r="X66" s="13"/>
    </row>
    <row r="67" spans="2:24" ht="12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X67" s="13"/>
    </row>
    <row r="68" spans="2:24" s="15" customFormat="1" ht="14.25">
      <c r="B68" s="16"/>
      <c r="C68" s="17"/>
      <c r="D68" s="38" t="s">
        <v>32</v>
      </c>
      <c r="E68" s="39"/>
      <c r="F68" s="39"/>
      <c r="G68" s="40" t="s">
        <v>33</v>
      </c>
      <c r="H68" s="41"/>
      <c r="I68" s="17"/>
      <c r="J68" s="38" t="s">
        <v>32</v>
      </c>
      <c r="K68" s="39"/>
      <c r="L68" s="39"/>
      <c r="M68" s="39"/>
      <c r="N68" s="40" t="s">
        <v>33</v>
      </c>
      <c r="O68" s="39"/>
      <c r="P68" s="41"/>
      <c r="Q68" s="17"/>
      <c r="R68" s="134"/>
      <c r="S68" s="134"/>
      <c r="T68" s="134"/>
      <c r="U68" s="134"/>
      <c r="V68" s="134"/>
      <c r="W68" s="134"/>
      <c r="X68" s="19"/>
    </row>
    <row r="69" spans="2:24" s="15" customFormat="1" ht="14.2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138"/>
      <c r="S69" s="138"/>
      <c r="T69" s="138"/>
      <c r="U69" s="138"/>
      <c r="V69" s="138"/>
      <c r="W69" s="138"/>
      <c r="X69" s="44"/>
    </row>
    <row r="70" spans="18:23" ht="12">
      <c r="R70" s="136"/>
      <c r="S70" s="136"/>
      <c r="T70" s="136"/>
      <c r="U70" s="136"/>
      <c r="V70" s="136"/>
      <c r="W70" s="136"/>
    </row>
    <row r="71" spans="18:23" ht="12">
      <c r="R71" s="136"/>
      <c r="S71" s="136"/>
      <c r="T71" s="136"/>
      <c r="U71" s="136"/>
      <c r="V71" s="136"/>
      <c r="W71" s="136"/>
    </row>
    <row r="72" spans="18:23" ht="12">
      <c r="R72" s="139"/>
      <c r="S72" s="139"/>
      <c r="T72" s="139"/>
      <c r="U72" s="139"/>
      <c r="V72" s="139"/>
      <c r="W72" s="139"/>
    </row>
    <row r="73" spans="2:24" s="15" customFormat="1" ht="6.75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136"/>
      <c r="S73" s="136"/>
      <c r="T73" s="136"/>
      <c r="U73" s="136"/>
      <c r="V73" s="136"/>
      <c r="W73" s="136"/>
      <c r="X73" s="47"/>
    </row>
    <row r="74" spans="2:24" s="15" customFormat="1" ht="36.75" customHeight="1">
      <c r="B74" s="16"/>
      <c r="C74" s="334" t="s">
        <v>46</v>
      </c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136"/>
      <c r="S74" s="136"/>
      <c r="T74" s="136"/>
      <c r="U74" s="136"/>
      <c r="V74" s="136"/>
      <c r="W74" s="136"/>
      <c r="X74" s="19"/>
    </row>
    <row r="75" spans="2:24" s="15" customFormat="1" ht="11.25" customHeight="1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36"/>
      <c r="S75" s="136"/>
      <c r="T75" s="136"/>
      <c r="U75" s="136"/>
      <c r="V75" s="136"/>
      <c r="W75" s="136"/>
      <c r="X75" s="19"/>
    </row>
    <row r="76" spans="2:24" s="15" customFormat="1" ht="47.25" customHeight="1">
      <c r="B76" s="16"/>
      <c r="C76" s="48" t="s">
        <v>6</v>
      </c>
      <c r="D76" s="17"/>
      <c r="E76" s="17"/>
      <c r="F76" s="341" t="str">
        <f>F6</f>
        <v>Základní škola Dolní Podluží čp.364  - 1.PP                         Elektroinstalace NN (II.etapa)                                   PD P-317013</v>
      </c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17"/>
      <c r="R76" s="136"/>
      <c r="S76" s="136"/>
      <c r="T76" s="136"/>
      <c r="U76" s="136"/>
      <c r="V76" s="136"/>
      <c r="W76" s="136"/>
      <c r="X76" s="19"/>
    </row>
    <row r="77" spans="2:24" s="15" customFormat="1" ht="6.75" customHeight="1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36"/>
      <c r="S77" s="136"/>
      <c r="T77" s="136"/>
      <c r="U77" s="136"/>
      <c r="V77" s="136"/>
      <c r="W77" s="136"/>
      <c r="X77" s="19"/>
    </row>
    <row r="78" spans="2:24" s="15" customFormat="1" ht="18" customHeight="1">
      <c r="B78" s="16"/>
      <c r="C78" s="20" t="s">
        <v>10</v>
      </c>
      <c r="D78" s="17"/>
      <c r="E78" s="17"/>
      <c r="F78" s="21" t="str">
        <f>F8</f>
        <v> </v>
      </c>
      <c r="G78" s="17"/>
      <c r="H78" s="17"/>
      <c r="I78" s="17"/>
      <c r="J78" s="17"/>
      <c r="K78" s="20" t="s">
        <v>12</v>
      </c>
      <c r="L78" s="17"/>
      <c r="M78" s="337">
        <f>IF(O8="","",O8)</f>
        <v>43422</v>
      </c>
      <c r="N78" s="331"/>
      <c r="O78" s="331"/>
      <c r="P78" s="331"/>
      <c r="Q78" s="17"/>
      <c r="R78" s="136"/>
      <c r="S78" s="136"/>
      <c r="T78" s="136"/>
      <c r="U78" s="136"/>
      <c r="V78" s="136"/>
      <c r="W78" s="136"/>
      <c r="X78" s="19"/>
    </row>
    <row r="79" spans="2:24" s="15" customFormat="1" ht="6.7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36"/>
      <c r="S79" s="136"/>
      <c r="T79" s="136"/>
      <c r="U79" s="136"/>
      <c r="V79" s="136"/>
      <c r="W79" s="136"/>
      <c r="X79" s="19"/>
    </row>
    <row r="80" spans="2:24" s="15" customFormat="1" ht="14.25">
      <c r="B80" s="16"/>
      <c r="C80" s="20" t="s">
        <v>13</v>
      </c>
      <c r="D80" s="17"/>
      <c r="E80" s="17"/>
      <c r="F80" s="21"/>
      <c r="G80" s="17"/>
      <c r="H80" s="17"/>
      <c r="I80" s="17"/>
      <c r="J80" s="17"/>
      <c r="K80" s="20" t="s">
        <v>17</v>
      </c>
      <c r="L80" s="17"/>
      <c r="M80" s="330"/>
      <c r="N80" s="331"/>
      <c r="O80" s="331"/>
      <c r="P80" s="331"/>
      <c r="Q80" s="331"/>
      <c r="R80" s="293"/>
      <c r="S80" s="293"/>
      <c r="T80" s="293"/>
      <c r="U80" s="293"/>
      <c r="V80" s="293"/>
      <c r="W80" s="293"/>
      <c r="X80" s="19"/>
    </row>
    <row r="81" spans="2:24" s="15" customFormat="1" ht="14.25" customHeight="1">
      <c r="B81" s="16"/>
      <c r="C81" s="20" t="s">
        <v>16</v>
      </c>
      <c r="D81" s="17"/>
      <c r="E81" s="17"/>
      <c r="F81" s="21">
        <f>IF(E14="","",E14)</f>
      </c>
      <c r="G81" s="17"/>
      <c r="H81" s="17"/>
      <c r="I81" s="17"/>
      <c r="J81" s="17"/>
      <c r="K81" s="20" t="s">
        <v>18</v>
      </c>
      <c r="L81" s="17"/>
      <c r="M81" s="330"/>
      <c r="N81" s="331"/>
      <c r="O81" s="331"/>
      <c r="P81" s="331"/>
      <c r="Q81" s="331"/>
      <c r="R81" s="136"/>
      <c r="S81" s="136"/>
      <c r="T81" s="136"/>
      <c r="U81" s="136"/>
      <c r="V81" s="136"/>
      <c r="W81" s="136"/>
      <c r="X81" s="19"/>
    </row>
    <row r="82" spans="2:24" s="15" customFormat="1" ht="9.7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40"/>
      <c r="S82" s="140"/>
      <c r="T82" s="140"/>
      <c r="U82" s="140"/>
      <c r="V82" s="140"/>
      <c r="W82" s="141"/>
      <c r="X82" s="19"/>
    </row>
    <row r="83" spans="2:24" s="15" customFormat="1" ht="29.25" customHeight="1">
      <c r="B83" s="16"/>
      <c r="C83" s="346" t="s">
        <v>47</v>
      </c>
      <c r="D83" s="347"/>
      <c r="E83" s="347"/>
      <c r="F83" s="347"/>
      <c r="G83" s="347"/>
      <c r="H83" s="29"/>
      <c r="I83" s="29"/>
      <c r="J83" s="29"/>
      <c r="K83" s="29"/>
      <c r="L83" s="29"/>
      <c r="M83" s="29"/>
      <c r="N83" s="346" t="s">
        <v>48</v>
      </c>
      <c r="O83" s="331"/>
      <c r="P83" s="331"/>
      <c r="Q83" s="331"/>
      <c r="R83" s="282" t="s">
        <v>411</v>
      </c>
      <c r="S83" s="283"/>
      <c r="T83" s="283"/>
      <c r="U83" s="283"/>
      <c r="V83" s="283"/>
      <c r="W83" s="284"/>
      <c r="X83" s="19"/>
    </row>
    <row r="84" spans="2:24" s="15" customFormat="1" ht="9.75" customHeight="1"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294"/>
      <c r="S84" s="295"/>
      <c r="T84" s="294"/>
      <c r="U84" s="295"/>
      <c r="V84" s="142"/>
      <c r="W84" s="143"/>
      <c r="X84" s="19"/>
    </row>
    <row r="85" spans="2:53" s="15" customFormat="1" ht="29.25" customHeight="1">
      <c r="B85" s="16"/>
      <c r="C85" s="49" t="s">
        <v>49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351">
        <f>N121</f>
        <v>624039.22</v>
      </c>
      <c r="O85" s="331"/>
      <c r="P85" s="331"/>
      <c r="Q85" s="331"/>
      <c r="R85" s="144"/>
      <c r="S85" s="145"/>
      <c r="T85" s="144"/>
      <c r="U85" s="145"/>
      <c r="V85" s="144"/>
      <c r="W85" s="112">
        <f>V119</f>
        <v>0</v>
      </c>
      <c r="X85" s="19"/>
      <c r="BA85" s="7" t="s">
        <v>50</v>
      </c>
    </row>
    <row r="86" spans="2:53" s="15" customFormat="1" ht="29.25" customHeight="1">
      <c r="B86" s="16"/>
      <c r="C86" s="49"/>
      <c r="D86" s="50" t="s">
        <v>132</v>
      </c>
      <c r="E86" s="51"/>
      <c r="F86" s="51"/>
      <c r="G86" s="51"/>
      <c r="H86" s="51"/>
      <c r="I86" s="51"/>
      <c r="J86" s="51"/>
      <c r="K86" s="51"/>
      <c r="L86" s="51"/>
      <c r="M86" s="51"/>
      <c r="N86" s="352">
        <f>N87+N88</f>
        <v>51825.84</v>
      </c>
      <c r="O86" s="353"/>
      <c r="P86" s="353"/>
      <c r="Q86" s="353"/>
      <c r="R86" s="277">
        <f>S122</f>
        <v>0</v>
      </c>
      <c r="S86" s="277"/>
      <c r="T86" s="278">
        <f>U122</f>
        <v>-13525</v>
      </c>
      <c r="U86" s="278"/>
      <c r="V86" s="144"/>
      <c r="W86" s="143">
        <f>W122</f>
        <v>38300.84</v>
      </c>
      <c r="X86" s="19"/>
      <c r="BA86" s="7"/>
    </row>
    <row r="87" spans="2:53" s="15" customFormat="1" ht="19.5" customHeight="1">
      <c r="B87" s="16"/>
      <c r="C87" s="49"/>
      <c r="D87" s="57" t="s">
        <v>374</v>
      </c>
      <c r="E87" s="56"/>
      <c r="F87" s="56"/>
      <c r="G87" s="56"/>
      <c r="H87" s="56"/>
      <c r="I87" s="56"/>
      <c r="J87" s="56"/>
      <c r="K87" s="56"/>
      <c r="L87" s="56"/>
      <c r="M87" s="56"/>
      <c r="N87" s="348">
        <f>N123</f>
        <v>5342.84</v>
      </c>
      <c r="O87" s="349"/>
      <c r="P87" s="349"/>
      <c r="Q87" s="349"/>
      <c r="R87" s="237"/>
      <c r="S87" s="125">
        <f>S123</f>
        <v>0</v>
      </c>
      <c r="T87" s="228"/>
      <c r="U87" s="228">
        <f>U123</f>
        <v>0</v>
      </c>
      <c r="V87" s="144"/>
      <c r="W87" s="145">
        <f>W123</f>
        <v>5342.84</v>
      </c>
      <c r="X87" s="19"/>
      <c r="BA87" s="7"/>
    </row>
    <row r="88" spans="2:53" s="15" customFormat="1" ht="19.5" customHeight="1">
      <c r="B88" s="16"/>
      <c r="C88" s="49"/>
      <c r="D88" s="57" t="s">
        <v>410</v>
      </c>
      <c r="E88" s="56"/>
      <c r="F88" s="56"/>
      <c r="G88" s="56"/>
      <c r="H88" s="56"/>
      <c r="I88" s="56"/>
      <c r="J88" s="56"/>
      <c r="K88" s="56"/>
      <c r="L88" s="56"/>
      <c r="M88" s="56"/>
      <c r="N88" s="348">
        <f>N127</f>
        <v>46483</v>
      </c>
      <c r="O88" s="349"/>
      <c r="P88" s="349"/>
      <c r="Q88" s="349"/>
      <c r="R88" s="237"/>
      <c r="S88" s="125">
        <f>S127</f>
        <v>0</v>
      </c>
      <c r="T88" s="228"/>
      <c r="U88" s="228">
        <f>U127</f>
        <v>-13525</v>
      </c>
      <c r="V88" s="144"/>
      <c r="W88" s="145">
        <f>W127</f>
        <v>32958</v>
      </c>
      <c r="X88" s="19"/>
      <c r="BA88" s="7"/>
    </row>
    <row r="89" spans="2:24" s="54" customFormat="1" ht="24.75" customHeight="1">
      <c r="B89" s="52"/>
      <c r="C89" s="51"/>
      <c r="D89" s="50" t="s">
        <v>51</v>
      </c>
      <c r="E89" s="51"/>
      <c r="F89" s="51"/>
      <c r="G89" s="51"/>
      <c r="H89" s="51"/>
      <c r="I89" s="51"/>
      <c r="J89" s="51"/>
      <c r="K89" s="51"/>
      <c r="L89" s="51"/>
      <c r="M89" s="51"/>
      <c r="N89" s="352">
        <f>N90+N91+N92+N93+N94+N95+N96+N97+N98</f>
        <v>440761.38</v>
      </c>
      <c r="O89" s="353"/>
      <c r="P89" s="353"/>
      <c r="Q89" s="353"/>
      <c r="R89" s="277">
        <f>S134</f>
        <v>67063</v>
      </c>
      <c r="S89" s="277"/>
      <c r="T89" s="278">
        <f>U134</f>
        <v>-42429.399999999994</v>
      </c>
      <c r="U89" s="278"/>
      <c r="V89" s="144"/>
      <c r="W89" s="143">
        <f>W134</f>
        <v>465394.979</v>
      </c>
      <c r="X89" s="53"/>
    </row>
    <row r="90" spans="2:24" s="59" customFormat="1" ht="19.5" customHeight="1">
      <c r="B90" s="55"/>
      <c r="C90" s="56"/>
      <c r="D90" s="57" t="s">
        <v>52</v>
      </c>
      <c r="E90" s="56"/>
      <c r="F90" s="56"/>
      <c r="G90" s="56"/>
      <c r="H90" s="56"/>
      <c r="I90" s="56"/>
      <c r="J90" s="56"/>
      <c r="K90" s="56"/>
      <c r="L90" s="56"/>
      <c r="M90" s="56"/>
      <c r="N90" s="348">
        <f>N135</f>
        <v>6120</v>
      </c>
      <c r="O90" s="349"/>
      <c r="P90" s="349"/>
      <c r="Q90" s="349"/>
      <c r="R90" s="125"/>
      <c r="S90" s="125">
        <f>S135</f>
        <v>0</v>
      </c>
      <c r="T90" s="228"/>
      <c r="U90" s="228">
        <f>U135</f>
        <v>0</v>
      </c>
      <c r="V90" s="144"/>
      <c r="W90" s="145">
        <f>W135</f>
        <v>6120</v>
      </c>
      <c r="X90" s="58"/>
    </row>
    <row r="91" spans="2:24" s="59" customFormat="1" ht="19.5" customHeight="1">
      <c r="B91" s="55"/>
      <c r="C91" s="56"/>
      <c r="D91" s="57" t="s">
        <v>53</v>
      </c>
      <c r="E91" s="56"/>
      <c r="F91" s="56"/>
      <c r="G91" s="56"/>
      <c r="H91" s="56"/>
      <c r="I91" s="56"/>
      <c r="J91" s="56"/>
      <c r="K91" s="56"/>
      <c r="L91" s="56"/>
      <c r="M91" s="56"/>
      <c r="N91" s="348">
        <f>N137</f>
        <v>39150</v>
      </c>
      <c r="O91" s="349"/>
      <c r="P91" s="349"/>
      <c r="Q91" s="349"/>
      <c r="R91" s="125"/>
      <c r="S91" s="125">
        <f>S137</f>
        <v>34538</v>
      </c>
      <c r="T91" s="228"/>
      <c r="U91" s="228">
        <f>U137</f>
        <v>0</v>
      </c>
      <c r="V91" s="144"/>
      <c r="W91" s="145">
        <f>W137</f>
        <v>73688</v>
      </c>
      <c r="X91" s="58"/>
    </row>
    <row r="92" spans="2:24" s="59" customFormat="1" ht="19.5" customHeight="1">
      <c r="B92" s="55"/>
      <c r="C92" s="56"/>
      <c r="D92" s="57" t="s">
        <v>54</v>
      </c>
      <c r="E92" s="56"/>
      <c r="F92" s="56"/>
      <c r="G92" s="56"/>
      <c r="H92" s="56"/>
      <c r="I92" s="56"/>
      <c r="J92" s="56"/>
      <c r="K92" s="56"/>
      <c r="L92" s="56"/>
      <c r="M92" s="56"/>
      <c r="N92" s="348">
        <f>N151</f>
        <v>58353.40000000001</v>
      </c>
      <c r="O92" s="349"/>
      <c r="P92" s="349"/>
      <c r="Q92" s="349"/>
      <c r="R92" s="125"/>
      <c r="S92" s="125">
        <f>S151</f>
        <v>24377.4</v>
      </c>
      <c r="T92" s="228"/>
      <c r="U92" s="228">
        <f>U151</f>
        <v>-31252.7</v>
      </c>
      <c r="V92" s="144"/>
      <c r="W92" s="145">
        <f>W151</f>
        <v>51478.1</v>
      </c>
      <c r="X92" s="58"/>
    </row>
    <row r="93" spans="2:24" s="59" customFormat="1" ht="19.5" customHeight="1">
      <c r="B93" s="55"/>
      <c r="C93" s="56"/>
      <c r="D93" s="57" t="s">
        <v>55</v>
      </c>
      <c r="E93" s="56"/>
      <c r="F93" s="56"/>
      <c r="G93" s="56"/>
      <c r="H93" s="56"/>
      <c r="I93" s="56"/>
      <c r="J93" s="56"/>
      <c r="K93" s="56"/>
      <c r="L93" s="56"/>
      <c r="M93" s="56"/>
      <c r="N93" s="348">
        <f>N178</f>
        <v>75117</v>
      </c>
      <c r="O93" s="349"/>
      <c r="P93" s="349"/>
      <c r="Q93" s="349"/>
      <c r="R93" s="288">
        <f>S178</f>
        <v>0</v>
      </c>
      <c r="S93" s="288"/>
      <c r="T93" s="289">
        <f>U178</f>
        <v>-5103</v>
      </c>
      <c r="U93" s="289"/>
      <c r="V93" s="142"/>
      <c r="W93" s="145">
        <f>W178</f>
        <v>70014</v>
      </c>
      <c r="X93" s="58"/>
    </row>
    <row r="94" spans="2:24" s="59" customFormat="1" ht="19.5" customHeight="1">
      <c r="B94" s="55"/>
      <c r="C94" s="56"/>
      <c r="D94" s="57" t="s">
        <v>182</v>
      </c>
      <c r="E94" s="57"/>
      <c r="F94" s="56"/>
      <c r="G94" s="56"/>
      <c r="H94" s="56"/>
      <c r="I94" s="56"/>
      <c r="J94" s="56"/>
      <c r="K94" s="56"/>
      <c r="L94" s="56"/>
      <c r="M94" s="56"/>
      <c r="N94" s="348">
        <f>N198</f>
        <v>7023</v>
      </c>
      <c r="O94" s="349"/>
      <c r="P94" s="349"/>
      <c r="Q94" s="349"/>
      <c r="R94" s="125"/>
      <c r="S94" s="125">
        <f>S198</f>
        <v>0</v>
      </c>
      <c r="T94" s="236"/>
      <c r="U94" s="228">
        <f>U198</f>
        <v>0</v>
      </c>
      <c r="V94" s="144"/>
      <c r="W94" s="145">
        <f>W198</f>
        <v>7023</v>
      </c>
      <c r="X94" s="58"/>
    </row>
    <row r="95" spans="2:24" s="59" customFormat="1" ht="19.5" customHeight="1">
      <c r="B95" s="55"/>
      <c r="C95" s="56"/>
      <c r="D95" s="57" t="s">
        <v>56</v>
      </c>
      <c r="E95" s="56"/>
      <c r="F95" s="56"/>
      <c r="G95" s="56"/>
      <c r="H95" s="56"/>
      <c r="I95" s="56"/>
      <c r="J95" s="56"/>
      <c r="K95" s="56"/>
      <c r="L95" s="56"/>
      <c r="M95" s="56"/>
      <c r="N95" s="348">
        <f>N207</f>
        <v>40404.5</v>
      </c>
      <c r="O95" s="349"/>
      <c r="P95" s="349"/>
      <c r="Q95" s="349"/>
      <c r="R95" s="125"/>
      <c r="S95" s="125">
        <f>S207</f>
        <v>1817.6</v>
      </c>
      <c r="T95" s="236"/>
      <c r="U95" s="228">
        <f>U207</f>
        <v>-6073.7</v>
      </c>
      <c r="V95" s="144"/>
      <c r="W95" s="145">
        <f>W207</f>
        <v>36148.4</v>
      </c>
      <c r="X95" s="58"/>
    </row>
    <row r="96" spans="2:24" s="59" customFormat="1" ht="19.5" customHeight="1">
      <c r="B96" s="55"/>
      <c r="C96" s="56"/>
      <c r="D96" s="57" t="s">
        <v>57</v>
      </c>
      <c r="E96" s="56"/>
      <c r="F96" s="56"/>
      <c r="G96" s="56"/>
      <c r="H96" s="56"/>
      <c r="I96" s="56"/>
      <c r="J96" s="56"/>
      <c r="K96" s="56"/>
      <c r="L96" s="56"/>
      <c r="M96" s="56"/>
      <c r="N96" s="348">
        <f>N233</f>
        <v>164938</v>
      </c>
      <c r="O96" s="349"/>
      <c r="P96" s="349"/>
      <c r="Q96" s="349"/>
      <c r="R96" s="125"/>
      <c r="S96" s="125">
        <f>S233</f>
        <v>6330</v>
      </c>
      <c r="T96" s="236"/>
      <c r="U96" s="228">
        <f>U233</f>
        <v>0</v>
      </c>
      <c r="V96" s="144"/>
      <c r="W96" s="145">
        <f>W233</f>
        <v>171268</v>
      </c>
      <c r="X96" s="58"/>
    </row>
    <row r="97" spans="2:24" s="59" customFormat="1" ht="19.5" customHeight="1">
      <c r="B97" s="55"/>
      <c r="C97" s="56"/>
      <c r="D97" s="57" t="s">
        <v>58</v>
      </c>
      <c r="E97" s="56"/>
      <c r="F97" s="56"/>
      <c r="G97" s="56"/>
      <c r="H97" s="56"/>
      <c r="I97" s="56"/>
      <c r="J97" s="56"/>
      <c r="K97" s="56"/>
      <c r="L97" s="56"/>
      <c r="M97" s="56"/>
      <c r="N97" s="348">
        <f>N251</f>
        <v>3000</v>
      </c>
      <c r="O97" s="349"/>
      <c r="P97" s="349"/>
      <c r="Q97" s="349"/>
      <c r="R97" s="224"/>
      <c r="S97" s="125">
        <f>S251</f>
        <v>0</v>
      </c>
      <c r="T97" s="236"/>
      <c r="U97" s="228">
        <f>U251</f>
        <v>0</v>
      </c>
      <c r="V97" s="136"/>
      <c r="W97" s="145">
        <f>W251</f>
        <v>3000</v>
      </c>
      <c r="X97" s="58"/>
    </row>
    <row r="98" spans="2:24" s="59" customFormat="1" ht="19.5" customHeight="1">
      <c r="B98" s="55"/>
      <c r="C98" s="56"/>
      <c r="D98" s="57" t="s">
        <v>381</v>
      </c>
      <c r="E98" s="56"/>
      <c r="F98" s="56"/>
      <c r="G98" s="56"/>
      <c r="H98" s="56"/>
      <c r="I98" s="56"/>
      <c r="J98" s="56"/>
      <c r="K98" s="56"/>
      <c r="L98" s="56"/>
      <c r="M98" s="56"/>
      <c r="N98" s="348">
        <f>N282</f>
        <v>46655.479999999996</v>
      </c>
      <c r="O98" s="349"/>
      <c r="P98" s="349"/>
      <c r="Q98" s="349"/>
      <c r="R98" s="224"/>
      <c r="S98" s="125">
        <f>S282</f>
        <v>0</v>
      </c>
      <c r="T98" s="236"/>
      <c r="U98" s="228">
        <f>U282</f>
        <v>0</v>
      </c>
      <c r="V98" s="136"/>
      <c r="W98" s="145">
        <f>W282</f>
        <v>46655.479</v>
      </c>
      <c r="X98" s="58"/>
    </row>
    <row r="99" spans="2:24" s="54" customFormat="1" ht="24.75" customHeight="1">
      <c r="B99" s="52"/>
      <c r="C99" s="51"/>
      <c r="D99" s="50" t="s">
        <v>59</v>
      </c>
      <c r="E99" s="51"/>
      <c r="F99" s="51"/>
      <c r="G99" s="51"/>
      <c r="H99" s="51"/>
      <c r="I99" s="51"/>
      <c r="J99" s="51"/>
      <c r="K99" s="51"/>
      <c r="L99" s="51"/>
      <c r="M99" s="51"/>
      <c r="N99" s="352">
        <f>N100+N101+N102</f>
        <v>131452</v>
      </c>
      <c r="O99" s="353"/>
      <c r="P99" s="353"/>
      <c r="Q99" s="353"/>
      <c r="R99" s="277">
        <f>S296</f>
        <v>0</v>
      </c>
      <c r="S99" s="277"/>
      <c r="T99" s="278">
        <f>U296</f>
        <v>-28279</v>
      </c>
      <c r="U99" s="278"/>
      <c r="V99" s="136"/>
      <c r="W99" s="143">
        <f>W296</f>
        <v>103173</v>
      </c>
      <c r="X99" s="233"/>
    </row>
    <row r="100" spans="2:24" s="59" customFormat="1" ht="19.5" customHeight="1">
      <c r="B100" s="55"/>
      <c r="C100" s="56"/>
      <c r="D100" s="57" t="s">
        <v>60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348">
        <f>N297</f>
        <v>25560</v>
      </c>
      <c r="O100" s="349"/>
      <c r="P100" s="349"/>
      <c r="Q100" s="349"/>
      <c r="R100" s="288">
        <f>S297</f>
        <v>0</v>
      </c>
      <c r="S100" s="288"/>
      <c r="T100" s="236"/>
      <c r="U100" s="228">
        <f>U297</f>
        <v>-24060</v>
      </c>
      <c r="V100" s="136"/>
      <c r="W100" s="230">
        <f>W297</f>
        <v>1500</v>
      </c>
      <c r="X100" s="58"/>
    </row>
    <row r="101" spans="2:24" s="59" customFormat="1" ht="19.5" customHeight="1">
      <c r="B101" s="55"/>
      <c r="C101" s="56"/>
      <c r="D101" s="57" t="s">
        <v>61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348">
        <f>N300</f>
        <v>2719</v>
      </c>
      <c r="O101" s="349"/>
      <c r="P101" s="349"/>
      <c r="Q101" s="349"/>
      <c r="R101" s="238"/>
      <c r="S101" s="125">
        <f>S300</f>
        <v>0</v>
      </c>
      <c r="T101" s="236"/>
      <c r="U101" s="228">
        <f>U300</f>
        <v>0</v>
      </c>
      <c r="V101" s="136"/>
      <c r="W101" s="145">
        <f>W300</f>
        <v>2719</v>
      </c>
      <c r="X101" s="58"/>
    </row>
    <row r="102" spans="2:24" s="59" customFormat="1" ht="19.5" customHeight="1">
      <c r="B102" s="55"/>
      <c r="C102" s="56"/>
      <c r="D102" s="57" t="s">
        <v>62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348">
        <f>N302</f>
        <v>103173</v>
      </c>
      <c r="O102" s="349"/>
      <c r="P102" s="349"/>
      <c r="Q102" s="349"/>
      <c r="R102" s="238"/>
      <c r="S102" s="226">
        <f>S302</f>
        <v>0</v>
      </c>
      <c r="T102" s="236"/>
      <c r="U102" s="229">
        <f>U302</f>
        <v>-4219</v>
      </c>
      <c r="V102" s="134"/>
      <c r="W102" s="227">
        <f>W302</f>
        <v>98954</v>
      </c>
      <c r="X102" s="58"/>
    </row>
    <row r="103" spans="2:27" s="15" customFormat="1" ht="29.25" customHeight="1">
      <c r="B103" s="16"/>
      <c r="C103" s="49" t="s">
        <v>63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351">
        <v>0</v>
      </c>
      <c r="O103" s="331"/>
      <c r="P103" s="331"/>
      <c r="Q103" s="331"/>
      <c r="R103" s="225"/>
      <c r="S103" s="125">
        <v>0</v>
      </c>
      <c r="T103" s="126"/>
      <c r="U103" s="126">
        <v>0</v>
      </c>
      <c r="V103" s="223"/>
      <c r="W103" s="231">
        <v>0</v>
      </c>
      <c r="X103" s="19"/>
      <c r="Z103" s="60"/>
      <c r="AA103" s="61" t="s">
        <v>21</v>
      </c>
    </row>
    <row r="104" spans="2:24" s="15" customFormat="1" ht="18" customHeight="1"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34"/>
      <c r="S104" s="134"/>
      <c r="T104" s="134"/>
      <c r="U104" s="134"/>
      <c r="V104" s="134"/>
      <c r="W104" s="134"/>
      <c r="X104" s="19"/>
    </row>
    <row r="105" spans="2:24" s="15" customFormat="1" ht="29.25" customHeight="1">
      <c r="B105" s="16"/>
      <c r="C105" s="62" t="s">
        <v>40</v>
      </c>
      <c r="D105" s="29"/>
      <c r="E105" s="29"/>
      <c r="F105" s="29"/>
      <c r="G105" s="29"/>
      <c r="H105" s="29"/>
      <c r="I105" s="29"/>
      <c r="J105" s="29"/>
      <c r="K105" s="29"/>
      <c r="L105" s="350">
        <f>N99+N89+N86</f>
        <v>624039.22</v>
      </c>
      <c r="M105" s="347"/>
      <c r="N105" s="347"/>
      <c r="O105" s="347"/>
      <c r="P105" s="347"/>
      <c r="Q105" s="347"/>
      <c r="R105" s="285">
        <f>R99+R89+R86</f>
        <v>67063</v>
      </c>
      <c r="S105" s="285"/>
      <c r="T105" s="286">
        <f>T99+T89+T86</f>
        <v>-84233.4</v>
      </c>
      <c r="U105" s="286"/>
      <c r="V105" s="111"/>
      <c r="W105" s="115">
        <f>W86+W89+W99</f>
        <v>606868.819</v>
      </c>
      <c r="X105" s="19"/>
    </row>
    <row r="106" spans="2:24" s="15" customFormat="1" ht="6.7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139"/>
      <c r="S106" s="139"/>
      <c r="T106" s="139"/>
      <c r="U106" s="139"/>
      <c r="V106" s="139"/>
      <c r="W106" s="139"/>
      <c r="X106" s="44"/>
    </row>
    <row r="107" spans="18:23" ht="12">
      <c r="R107" s="136"/>
      <c r="S107" s="136"/>
      <c r="T107" s="136"/>
      <c r="U107" s="136"/>
      <c r="V107" s="136"/>
      <c r="W107" s="136"/>
    </row>
    <row r="108" spans="18:23" ht="12">
      <c r="R108" s="136"/>
      <c r="S108" s="136"/>
      <c r="T108" s="136"/>
      <c r="U108" s="136"/>
      <c r="V108" s="136"/>
      <c r="W108" s="136"/>
    </row>
    <row r="109" spans="18:23" ht="12">
      <c r="R109" s="139"/>
      <c r="S109" s="139"/>
      <c r="T109" s="139"/>
      <c r="U109" s="139"/>
      <c r="V109" s="139"/>
      <c r="W109" s="139"/>
    </row>
    <row r="110" spans="2:24" s="15" customFormat="1" ht="6.7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136"/>
      <c r="S110" s="136"/>
      <c r="T110" s="136"/>
      <c r="U110" s="136"/>
      <c r="V110" s="136"/>
      <c r="W110" s="136"/>
      <c r="X110" s="47"/>
    </row>
    <row r="111" spans="2:24" s="15" customFormat="1" ht="36.75" customHeight="1">
      <c r="B111" s="16"/>
      <c r="C111" s="334" t="s">
        <v>64</v>
      </c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290"/>
      <c r="S111" s="290"/>
      <c r="T111" s="290"/>
      <c r="U111" s="290"/>
      <c r="V111" s="290"/>
      <c r="W111" s="290"/>
      <c r="X111" s="19"/>
    </row>
    <row r="112" spans="2:24" s="15" customFormat="1" ht="6.75" customHeight="1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90"/>
      <c r="S112" s="290"/>
      <c r="T112" s="290"/>
      <c r="U112" s="290"/>
      <c r="V112" s="290"/>
      <c r="W112" s="290"/>
      <c r="X112" s="19"/>
    </row>
    <row r="113" spans="2:24" s="15" customFormat="1" ht="36.75" customHeight="1">
      <c r="B113" s="16"/>
      <c r="C113" s="48" t="s">
        <v>6</v>
      </c>
      <c r="D113" s="17"/>
      <c r="E113" s="17"/>
      <c r="F113" s="341" t="str">
        <f>F6</f>
        <v>Základní škola Dolní Podluží čp.364  - 1.PP                         Elektroinstalace NN (II.etapa)                                   PD P-317013</v>
      </c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17"/>
      <c r="R113" s="291"/>
      <c r="S113" s="291"/>
      <c r="T113" s="291"/>
      <c r="U113" s="291"/>
      <c r="V113" s="292"/>
      <c r="W113" s="292"/>
      <c r="X113" s="19"/>
    </row>
    <row r="114" spans="2:24" s="15" customFormat="1" ht="6.75" customHeight="1"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291"/>
      <c r="S114" s="291"/>
      <c r="T114" s="291"/>
      <c r="U114" s="291"/>
      <c r="V114" s="292"/>
      <c r="W114" s="292"/>
      <c r="X114" s="19"/>
    </row>
    <row r="115" spans="2:24" s="15" customFormat="1" ht="18" customHeight="1">
      <c r="B115" s="16"/>
      <c r="C115" s="20" t="s">
        <v>10</v>
      </c>
      <c r="D115" s="17"/>
      <c r="E115" s="17"/>
      <c r="F115" s="21" t="str">
        <f>F8</f>
        <v> </v>
      </c>
      <c r="G115" s="17"/>
      <c r="H115" s="17"/>
      <c r="I115" s="17"/>
      <c r="J115" s="17"/>
      <c r="K115" s="20" t="s">
        <v>12</v>
      </c>
      <c r="L115" s="17"/>
      <c r="M115" s="337">
        <f>IF(O8="","",O8)</f>
        <v>43422</v>
      </c>
      <c r="N115" s="331"/>
      <c r="O115" s="331"/>
      <c r="P115" s="331"/>
      <c r="Q115" s="17"/>
      <c r="R115" s="146"/>
      <c r="S115" s="140"/>
      <c r="T115" s="146"/>
      <c r="U115" s="140"/>
      <c r="V115" s="146"/>
      <c r="W115" s="140"/>
      <c r="X115" s="19"/>
    </row>
    <row r="116" spans="2:24" s="15" customFormat="1" ht="6.75" customHeight="1"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271" t="s">
        <v>411</v>
      </c>
      <c r="S116" s="272"/>
      <c r="T116" s="272"/>
      <c r="U116" s="272"/>
      <c r="V116" s="272"/>
      <c r="W116" s="273"/>
      <c r="X116" s="19"/>
    </row>
    <row r="117" spans="2:24" s="15" customFormat="1" ht="12.75">
      <c r="B117" s="16"/>
      <c r="C117" s="20" t="s">
        <v>13</v>
      </c>
      <c r="D117" s="17"/>
      <c r="E117" s="17"/>
      <c r="F117" s="21"/>
      <c r="G117" s="17"/>
      <c r="H117" s="17"/>
      <c r="I117" s="17"/>
      <c r="J117" s="17"/>
      <c r="K117" s="20" t="s">
        <v>17</v>
      </c>
      <c r="L117" s="17"/>
      <c r="M117" s="330"/>
      <c r="N117" s="331"/>
      <c r="O117" s="331"/>
      <c r="P117" s="331"/>
      <c r="Q117" s="331"/>
      <c r="R117" s="274"/>
      <c r="S117" s="275"/>
      <c r="T117" s="275"/>
      <c r="U117" s="275"/>
      <c r="V117" s="275"/>
      <c r="W117" s="276"/>
      <c r="X117" s="19"/>
    </row>
    <row r="118" spans="2:24" s="15" customFormat="1" ht="14.25" customHeight="1">
      <c r="B118" s="16"/>
      <c r="C118" s="20" t="s">
        <v>16</v>
      </c>
      <c r="D118" s="17"/>
      <c r="E118" s="17"/>
      <c r="F118" s="21">
        <f>IF(E14="","",E14)</f>
      </c>
      <c r="G118" s="17"/>
      <c r="H118" s="17"/>
      <c r="I118" s="17"/>
      <c r="J118" s="17"/>
      <c r="K118" s="20" t="s">
        <v>18</v>
      </c>
      <c r="L118" s="17"/>
      <c r="M118" s="330"/>
      <c r="N118" s="331"/>
      <c r="O118" s="331"/>
      <c r="P118" s="331"/>
      <c r="Q118" s="331"/>
      <c r="R118" s="287" t="s">
        <v>412</v>
      </c>
      <c r="S118" s="287"/>
      <c r="T118" s="269" t="s">
        <v>413</v>
      </c>
      <c r="U118" s="269"/>
      <c r="V118" s="270" t="s">
        <v>414</v>
      </c>
      <c r="W118" s="270"/>
      <c r="X118" s="19"/>
    </row>
    <row r="119" spans="2:24" s="15" customFormat="1" ht="9.75" customHeight="1"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87"/>
      <c r="S119" s="287"/>
      <c r="T119" s="269"/>
      <c r="U119" s="269"/>
      <c r="V119" s="270"/>
      <c r="W119" s="270"/>
      <c r="X119" s="19"/>
    </row>
    <row r="120" spans="2:33" s="67" customFormat="1" ht="29.25" customHeight="1">
      <c r="B120" s="63"/>
      <c r="C120" s="64" t="s">
        <v>65</v>
      </c>
      <c r="D120" s="65" t="s">
        <v>66</v>
      </c>
      <c r="E120" s="65" t="s">
        <v>36</v>
      </c>
      <c r="F120" s="357" t="s">
        <v>67</v>
      </c>
      <c r="G120" s="358"/>
      <c r="H120" s="358"/>
      <c r="I120" s="358"/>
      <c r="J120" s="65" t="s">
        <v>68</v>
      </c>
      <c r="K120" s="65" t="s">
        <v>69</v>
      </c>
      <c r="L120" s="359" t="s">
        <v>70</v>
      </c>
      <c r="M120" s="358"/>
      <c r="N120" s="357" t="s">
        <v>48</v>
      </c>
      <c r="O120" s="358"/>
      <c r="P120" s="358"/>
      <c r="Q120" s="358"/>
      <c r="R120" s="65" t="s">
        <v>415</v>
      </c>
      <c r="S120" s="117" t="s">
        <v>416</v>
      </c>
      <c r="T120" s="65" t="s">
        <v>415</v>
      </c>
      <c r="U120" s="117" t="s">
        <v>416</v>
      </c>
      <c r="V120" s="65" t="s">
        <v>69</v>
      </c>
      <c r="W120" s="117" t="s">
        <v>417</v>
      </c>
      <c r="X120" s="66"/>
      <c r="Z120" s="68" t="s">
        <v>71</v>
      </c>
      <c r="AA120" s="69" t="s">
        <v>21</v>
      </c>
      <c r="AB120" s="69" t="s">
        <v>72</v>
      </c>
      <c r="AC120" s="69" t="s">
        <v>73</v>
      </c>
      <c r="AD120" s="69" t="s">
        <v>74</v>
      </c>
      <c r="AE120" s="69" t="s">
        <v>75</v>
      </c>
      <c r="AF120" s="69" t="s">
        <v>76</v>
      </c>
      <c r="AG120" s="70" t="s">
        <v>77</v>
      </c>
    </row>
    <row r="121" spans="2:69" s="15" customFormat="1" ht="29.25" customHeight="1">
      <c r="B121" s="16"/>
      <c r="C121" s="49" t="s">
        <v>44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354">
        <f>L105</f>
        <v>624039.22</v>
      </c>
      <c r="O121" s="355"/>
      <c r="P121" s="355"/>
      <c r="Q121" s="355"/>
      <c r="R121" s="147"/>
      <c r="S121" s="147"/>
      <c r="T121" s="147"/>
      <c r="U121" s="147"/>
      <c r="V121" s="147"/>
      <c r="W121" s="147"/>
      <c r="X121" s="19"/>
      <c r="Z121" s="71"/>
      <c r="AA121" s="22"/>
      <c r="AB121" s="22"/>
      <c r="AC121" s="72" t="e">
        <f>AC122+AC292</f>
        <v>#REF!</v>
      </c>
      <c r="AD121" s="22"/>
      <c r="AE121" s="72" t="e">
        <f>AE122+AE292</f>
        <v>#REF!</v>
      </c>
      <c r="AF121" s="22"/>
      <c r="AG121" s="73" t="e">
        <f>AG122+AG292</f>
        <v>#REF!</v>
      </c>
      <c r="AZ121" s="7" t="s">
        <v>37</v>
      </c>
      <c r="BA121" s="7" t="s">
        <v>50</v>
      </c>
      <c r="BQ121" s="74" t="e">
        <f>BQ122+BQ292</f>
        <v>#REF!</v>
      </c>
    </row>
    <row r="122" spans="2:69" s="79" customFormat="1" ht="36.75" customHeight="1">
      <c r="B122" s="75"/>
      <c r="C122" s="76"/>
      <c r="D122" s="77" t="s">
        <v>132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356">
        <f>N123+N127</f>
        <v>51825.84</v>
      </c>
      <c r="O122" s="352"/>
      <c r="P122" s="352"/>
      <c r="Q122" s="352"/>
      <c r="R122" s="147"/>
      <c r="S122" s="118">
        <f>S123+S127</f>
        <v>0</v>
      </c>
      <c r="T122" s="106"/>
      <c r="U122" s="119">
        <f>U123+U127</f>
        <v>-13525</v>
      </c>
      <c r="V122" s="107"/>
      <c r="W122" s="222">
        <f>W123+W127</f>
        <v>38300.84</v>
      </c>
      <c r="X122" s="78"/>
      <c r="Z122" s="80"/>
      <c r="AA122" s="76"/>
      <c r="AB122" s="76"/>
      <c r="AC122" s="81" t="e">
        <f>#REF!+AC137+AC151+AC178+AC207+AC233+AC251</f>
        <v>#REF!</v>
      </c>
      <c r="AD122" s="76"/>
      <c r="AE122" s="81" t="e">
        <f>#REF!+AE137+AE151+AE178+AE207+AE233+AE251</f>
        <v>#REF!</v>
      </c>
      <c r="AF122" s="76"/>
      <c r="AG122" s="82" t="e">
        <f>#REF!+AG137+AG151+AG178+AG207+AG233+AG251</f>
        <v>#REF!</v>
      </c>
      <c r="AX122" s="83" t="s">
        <v>42</v>
      </c>
      <c r="AZ122" s="84" t="s">
        <v>37</v>
      </c>
      <c r="BA122" s="84" t="s">
        <v>38</v>
      </c>
      <c r="BE122" s="83" t="s">
        <v>78</v>
      </c>
      <c r="BQ122" s="85" t="e">
        <f>#REF!+BQ137+BQ151+BQ178+BQ207+BQ233+BQ251</f>
        <v>#REF!</v>
      </c>
    </row>
    <row r="123" spans="2:69" s="79" customFormat="1" ht="28.5" customHeight="1">
      <c r="B123" s="75"/>
      <c r="C123" s="86"/>
      <c r="D123" s="87" t="s">
        <v>374</v>
      </c>
      <c r="E123" s="87"/>
      <c r="F123" s="87"/>
      <c r="G123" s="87"/>
      <c r="H123" s="87"/>
      <c r="I123" s="87"/>
      <c r="J123" s="87"/>
      <c r="K123" s="87"/>
      <c r="L123" s="87"/>
      <c r="M123" s="87"/>
      <c r="N123" s="383">
        <f>N124+N125+N126</f>
        <v>5342.84</v>
      </c>
      <c r="O123" s="384"/>
      <c r="P123" s="384"/>
      <c r="Q123" s="384"/>
      <c r="R123" s="147"/>
      <c r="S123" s="113">
        <f>SUM(S124:S126)</f>
        <v>0</v>
      </c>
      <c r="T123" s="109"/>
      <c r="U123" s="114">
        <f>SUM(U124:U126)</f>
        <v>0</v>
      </c>
      <c r="V123" s="114"/>
      <c r="W123" s="105">
        <f>SUM(W124:W126)</f>
        <v>5342.84</v>
      </c>
      <c r="X123" s="78"/>
      <c r="Z123" s="80"/>
      <c r="AA123" s="76"/>
      <c r="AB123" s="76"/>
      <c r="AC123" s="81"/>
      <c r="AD123" s="76"/>
      <c r="AE123" s="81"/>
      <c r="AF123" s="76"/>
      <c r="AG123" s="82"/>
      <c r="AX123" s="83"/>
      <c r="AZ123" s="84"/>
      <c r="BA123" s="84"/>
      <c r="BE123" s="83"/>
      <c r="BQ123" s="85"/>
    </row>
    <row r="124" spans="2:69" s="79" customFormat="1" ht="57.75" customHeight="1">
      <c r="B124" s="75"/>
      <c r="C124" s="148">
        <v>1</v>
      </c>
      <c r="D124" s="148" t="s">
        <v>79</v>
      </c>
      <c r="E124" s="149" t="s">
        <v>375</v>
      </c>
      <c r="F124" s="385" t="s">
        <v>376</v>
      </c>
      <c r="G124" s="386"/>
      <c r="H124" s="386"/>
      <c r="I124" s="386"/>
      <c r="J124" s="150" t="s">
        <v>241</v>
      </c>
      <c r="K124" s="151">
        <v>30</v>
      </c>
      <c r="L124" s="381">
        <v>17.9</v>
      </c>
      <c r="M124" s="380"/>
      <c r="N124" s="387">
        <f>ROUND(L124*K124,2)</f>
        <v>537</v>
      </c>
      <c r="O124" s="386"/>
      <c r="P124" s="386"/>
      <c r="Q124" s="386"/>
      <c r="R124" s="120"/>
      <c r="S124" s="120">
        <f>R124*L124</f>
        <v>0</v>
      </c>
      <c r="T124" s="120"/>
      <c r="U124" s="120">
        <f>T124*L124</f>
        <v>0</v>
      </c>
      <c r="V124" s="120">
        <f>K124+R124+T124</f>
        <v>30</v>
      </c>
      <c r="W124" s="120">
        <f>V124*L124</f>
        <v>537</v>
      </c>
      <c r="X124" s="78"/>
      <c r="Z124" s="80"/>
      <c r="AA124" s="76"/>
      <c r="AB124" s="76"/>
      <c r="AC124" s="81"/>
      <c r="AD124" s="76"/>
      <c r="AE124" s="81"/>
      <c r="AF124" s="76"/>
      <c r="AG124" s="82"/>
      <c r="AX124" s="83"/>
      <c r="AZ124" s="84"/>
      <c r="BA124" s="84"/>
      <c r="BE124" s="83"/>
      <c r="BQ124" s="85"/>
    </row>
    <row r="125" spans="2:69" s="79" customFormat="1" ht="40.5" customHeight="1">
      <c r="B125" s="75"/>
      <c r="C125" s="148">
        <v>2</v>
      </c>
      <c r="D125" s="148" t="s">
        <v>79</v>
      </c>
      <c r="E125" s="149" t="s">
        <v>377</v>
      </c>
      <c r="F125" s="385" t="s">
        <v>379</v>
      </c>
      <c r="G125" s="385"/>
      <c r="H125" s="385"/>
      <c r="I125" s="385"/>
      <c r="J125" s="150" t="s">
        <v>241</v>
      </c>
      <c r="K125" s="151">
        <v>124</v>
      </c>
      <c r="L125" s="381">
        <v>5.31</v>
      </c>
      <c r="M125" s="380"/>
      <c r="N125" s="387">
        <f>ROUND(L125*K125,2)</f>
        <v>658.44</v>
      </c>
      <c r="O125" s="386"/>
      <c r="P125" s="386"/>
      <c r="Q125" s="386"/>
      <c r="R125" s="221"/>
      <c r="S125" s="120">
        <f>R125*L125</f>
        <v>0</v>
      </c>
      <c r="T125" s="221"/>
      <c r="U125" s="120">
        <f>T125*L125</f>
        <v>0</v>
      </c>
      <c r="V125" s="120">
        <f>K125+R125+T125</f>
        <v>124</v>
      </c>
      <c r="W125" s="120">
        <f>V125*L125</f>
        <v>658.4399999999999</v>
      </c>
      <c r="X125" s="78"/>
      <c r="Z125" s="80"/>
      <c r="AA125" s="76"/>
      <c r="AB125" s="76"/>
      <c r="AC125" s="81"/>
      <c r="AD125" s="76"/>
      <c r="AE125" s="81"/>
      <c r="AF125" s="76"/>
      <c r="AG125" s="82"/>
      <c r="AX125" s="83"/>
      <c r="AZ125" s="84"/>
      <c r="BA125" s="84"/>
      <c r="BE125" s="83"/>
      <c r="BQ125" s="85"/>
    </row>
    <row r="126" spans="2:69" s="79" customFormat="1" ht="36.75" customHeight="1">
      <c r="B126" s="75"/>
      <c r="C126" s="148">
        <v>3</v>
      </c>
      <c r="D126" s="148" t="s">
        <v>79</v>
      </c>
      <c r="E126" s="149" t="s">
        <v>378</v>
      </c>
      <c r="F126" s="385" t="s">
        <v>380</v>
      </c>
      <c r="G126" s="385"/>
      <c r="H126" s="385"/>
      <c r="I126" s="385"/>
      <c r="J126" s="150" t="s">
        <v>241</v>
      </c>
      <c r="K126" s="151">
        <v>233</v>
      </c>
      <c r="L126" s="381">
        <v>17.8</v>
      </c>
      <c r="M126" s="380"/>
      <c r="N126" s="387">
        <f>ROUND(L126*K126,2)</f>
        <v>4147.4</v>
      </c>
      <c r="O126" s="386"/>
      <c r="P126" s="386"/>
      <c r="Q126" s="386"/>
      <c r="R126" s="220"/>
      <c r="S126" s="120">
        <f>R126*L126</f>
        <v>0</v>
      </c>
      <c r="T126" s="220"/>
      <c r="U126" s="120">
        <f>T126*L126</f>
        <v>0</v>
      </c>
      <c r="V126" s="120">
        <f>K126+R126+T126</f>
        <v>233</v>
      </c>
      <c r="W126" s="120">
        <f>V126*L126</f>
        <v>4147.400000000001</v>
      </c>
      <c r="X126" s="78"/>
      <c r="Z126" s="80"/>
      <c r="AA126" s="76"/>
      <c r="AB126" s="76"/>
      <c r="AC126" s="81"/>
      <c r="AD126" s="76"/>
      <c r="AE126" s="81"/>
      <c r="AF126" s="76"/>
      <c r="AG126" s="82"/>
      <c r="AX126" s="83"/>
      <c r="AZ126" s="84"/>
      <c r="BA126" s="84"/>
      <c r="BE126" s="83"/>
      <c r="BQ126" s="85"/>
    </row>
    <row r="127" spans="2:69" s="79" customFormat="1" ht="36.75" customHeight="1">
      <c r="B127" s="75"/>
      <c r="C127" s="86"/>
      <c r="D127" s="87" t="s">
        <v>133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383">
        <f>N128+N130+N131+N132+N129</f>
        <v>46483</v>
      </c>
      <c r="O127" s="384"/>
      <c r="P127" s="384"/>
      <c r="Q127" s="384"/>
      <c r="R127" s="147"/>
      <c r="S127" s="121">
        <f>SUM(S128:S132)</f>
        <v>0</v>
      </c>
      <c r="T127" s="108"/>
      <c r="U127" s="122">
        <f>SUM(U128:U132)</f>
        <v>-13525</v>
      </c>
      <c r="V127" s="122"/>
      <c r="W127" s="123">
        <f>SUM(W128:W132)</f>
        <v>32958</v>
      </c>
      <c r="X127" s="78"/>
      <c r="Z127" s="80"/>
      <c r="AA127" s="76"/>
      <c r="AB127" s="76"/>
      <c r="AC127" s="81"/>
      <c r="AD127" s="76"/>
      <c r="AE127" s="81"/>
      <c r="AF127" s="76"/>
      <c r="AG127" s="82"/>
      <c r="AX127" s="83"/>
      <c r="AZ127" s="84"/>
      <c r="BA127" s="84"/>
      <c r="BE127" s="83"/>
      <c r="BQ127" s="85"/>
    </row>
    <row r="128" spans="2:69" s="79" customFormat="1" ht="36.75" customHeight="1">
      <c r="B128" s="75"/>
      <c r="C128" s="152">
        <v>4</v>
      </c>
      <c r="D128" s="152" t="s">
        <v>79</v>
      </c>
      <c r="E128" s="153" t="s">
        <v>134</v>
      </c>
      <c r="F128" s="379" t="s">
        <v>135</v>
      </c>
      <c r="G128" s="380"/>
      <c r="H128" s="380"/>
      <c r="I128" s="380"/>
      <c r="J128" s="154" t="s">
        <v>80</v>
      </c>
      <c r="K128" s="155">
        <v>40</v>
      </c>
      <c r="L128" s="381">
        <v>43.3</v>
      </c>
      <c r="M128" s="380"/>
      <c r="N128" s="381">
        <f>ROUND(L128*K128,2)</f>
        <v>1732</v>
      </c>
      <c r="O128" s="380"/>
      <c r="P128" s="380"/>
      <c r="Q128" s="380"/>
      <c r="R128" s="220"/>
      <c r="S128" s="120">
        <f>R128*L128</f>
        <v>0</v>
      </c>
      <c r="T128" s="120"/>
      <c r="U128" s="120">
        <f>T128*L128</f>
        <v>0</v>
      </c>
      <c r="V128" s="120">
        <f>K128+R128+T128</f>
        <v>40</v>
      </c>
      <c r="W128" s="120">
        <f>V128*L128</f>
        <v>1732</v>
      </c>
      <c r="X128" s="78"/>
      <c r="Z128" s="80"/>
      <c r="AA128" s="76"/>
      <c r="AB128" s="76"/>
      <c r="AC128" s="81"/>
      <c r="AD128" s="76"/>
      <c r="AE128" s="81"/>
      <c r="AF128" s="76"/>
      <c r="AG128" s="82"/>
      <c r="AX128" s="83"/>
      <c r="AZ128" s="84"/>
      <c r="BA128" s="84"/>
      <c r="BE128" s="83"/>
      <c r="BQ128" s="85"/>
    </row>
    <row r="129" spans="2:69" s="79" customFormat="1" ht="36.75" customHeight="1">
      <c r="B129" s="75"/>
      <c r="C129" s="152">
        <v>5</v>
      </c>
      <c r="D129" s="152" t="s">
        <v>79</v>
      </c>
      <c r="E129" s="153" t="s">
        <v>237</v>
      </c>
      <c r="F129" s="379" t="s">
        <v>238</v>
      </c>
      <c r="G129" s="380"/>
      <c r="H129" s="380"/>
      <c r="I129" s="380"/>
      <c r="J129" s="154" t="s">
        <v>80</v>
      </c>
      <c r="K129" s="155">
        <v>62</v>
      </c>
      <c r="L129" s="381">
        <v>190</v>
      </c>
      <c r="M129" s="380"/>
      <c r="N129" s="381">
        <f>ROUND(L129*K129,2)</f>
        <v>11780</v>
      </c>
      <c r="O129" s="380"/>
      <c r="P129" s="380"/>
      <c r="Q129" s="380"/>
      <c r="R129" s="220"/>
      <c r="S129" s="120">
        <f>R129*L129</f>
        <v>0</v>
      </c>
      <c r="T129" s="220"/>
      <c r="U129" s="120">
        <f>T129*L129</f>
        <v>0</v>
      </c>
      <c r="V129" s="120">
        <f>K129+R129+T129</f>
        <v>62</v>
      </c>
      <c r="W129" s="120">
        <f>V129*L129</f>
        <v>11780</v>
      </c>
      <c r="X129" s="78"/>
      <c r="Z129" s="80"/>
      <c r="AA129" s="76"/>
      <c r="AB129" s="76"/>
      <c r="AC129" s="81"/>
      <c r="AD129" s="76"/>
      <c r="AE129" s="81"/>
      <c r="AF129" s="76"/>
      <c r="AG129" s="82"/>
      <c r="AX129" s="83"/>
      <c r="AZ129" s="84"/>
      <c r="BA129" s="84"/>
      <c r="BE129" s="83"/>
      <c r="BQ129" s="85"/>
    </row>
    <row r="130" spans="2:69" s="79" customFormat="1" ht="36.75" customHeight="1">
      <c r="B130" s="75"/>
      <c r="C130" s="152">
        <v>6</v>
      </c>
      <c r="D130" s="152" t="s">
        <v>79</v>
      </c>
      <c r="E130" s="153" t="s">
        <v>136</v>
      </c>
      <c r="F130" s="379" t="s">
        <v>137</v>
      </c>
      <c r="G130" s="380"/>
      <c r="H130" s="380"/>
      <c r="I130" s="380"/>
      <c r="J130" s="154" t="s">
        <v>80</v>
      </c>
      <c r="K130" s="155">
        <v>120</v>
      </c>
      <c r="L130" s="381">
        <v>128</v>
      </c>
      <c r="M130" s="380"/>
      <c r="N130" s="381">
        <f>ROUND(L130*K130,2)</f>
        <v>15360</v>
      </c>
      <c r="O130" s="380"/>
      <c r="P130" s="380"/>
      <c r="Q130" s="380"/>
      <c r="R130" s="220"/>
      <c r="S130" s="120">
        <f>R130*L130</f>
        <v>0</v>
      </c>
      <c r="T130" s="232">
        <v>-60</v>
      </c>
      <c r="U130" s="245">
        <f>T130*L130</f>
        <v>-7680</v>
      </c>
      <c r="V130" s="120">
        <f>K130+R130+T130</f>
        <v>60</v>
      </c>
      <c r="W130" s="120">
        <f>V130*L130</f>
        <v>7680</v>
      </c>
      <c r="X130" s="78"/>
      <c r="Z130" s="80"/>
      <c r="AA130" s="76"/>
      <c r="AB130" s="76"/>
      <c r="AC130" s="81"/>
      <c r="AD130" s="76"/>
      <c r="AE130" s="81"/>
      <c r="AF130" s="76"/>
      <c r="AG130" s="82"/>
      <c r="AX130" s="83"/>
      <c r="AZ130" s="84"/>
      <c r="BA130" s="84"/>
      <c r="BE130" s="83"/>
      <c r="BQ130" s="85"/>
    </row>
    <row r="131" spans="2:69" s="79" customFormat="1" ht="36.75" customHeight="1">
      <c r="B131" s="75"/>
      <c r="C131" s="152">
        <v>7</v>
      </c>
      <c r="D131" s="152" t="s">
        <v>79</v>
      </c>
      <c r="E131" s="153" t="s">
        <v>138</v>
      </c>
      <c r="F131" s="379" t="s">
        <v>139</v>
      </c>
      <c r="G131" s="380"/>
      <c r="H131" s="380"/>
      <c r="I131" s="380"/>
      <c r="J131" s="154" t="s">
        <v>90</v>
      </c>
      <c r="K131" s="155">
        <v>340</v>
      </c>
      <c r="L131" s="381">
        <v>33.1</v>
      </c>
      <c r="M131" s="380"/>
      <c r="N131" s="381">
        <f>ROUND(L131*K131,2)</f>
        <v>11254</v>
      </c>
      <c r="O131" s="380"/>
      <c r="P131" s="380"/>
      <c r="Q131" s="380"/>
      <c r="R131" s="220"/>
      <c r="S131" s="120">
        <f>R131*L131</f>
        <v>0</v>
      </c>
      <c r="T131" s="232">
        <v>-100</v>
      </c>
      <c r="U131" s="245">
        <f>T131*L131</f>
        <v>-3310</v>
      </c>
      <c r="V131" s="120">
        <f>K131+R131+T131</f>
        <v>240</v>
      </c>
      <c r="W131" s="120">
        <f>V131*L131</f>
        <v>7944</v>
      </c>
      <c r="X131" s="78"/>
      <c r="Z131" s="80"/>
      <c r="AA131" s="76"/>
      <c r="AB131" s="76"/>
      <c r="AC131" s="81"/>
      <c r="AD131" s="76"/>
      <c r="AE131" s="81"/>
      <c r="AF131" s="76"/>
      <c r="AG131" s="82"/>
      <c r="AX131" s="83"/>
      <c r="AZ131" s="84"/>
      <c r="BA131" s="84"/>
      <c r="BE131" s="83"/>
      <c r="BQ131" s="85"/>
    </row>
    <row r="132" spans="2:69" s="79" customFormat="1" ht="19.5" customHeight="1">
      <c r="B132" s="75"/>
      <c r="C132" s="152">
        <v>8</v>
      </c>
      <c r="D132" s="152" t="s">
        <v>79</v>
      </c>
      <c r="E132" s="153" t="s">
        <v>140</v>
      </c>
      <c r="F132" s="379" t="s">
        <v>141</v>
      </c>
      <c r="G132" s="380"/>
      <c r="H132" s="380"/>
      <c r="I132" s="380"/>
      <c r="J132" s="154" t="s">
        <v>90</v>
      </c>
      <c r="K132" s="155">
        <v>163</v>
      </c>
      <c r="L132" s="381">
        <v>39</v>
      </c>
      <c r="M132" s="380"/>
      <c r="N132" s="381">
        <f>ROUND(L132*K132,2)</f>
        <v>6357</v>
      </c>
      <c r="O132" s="380"/>
      <c r="P132" s="380"/>
      <c r="Q132" s="380"/>
      <c r="R132" s="220"/>
      <c r="S132" s="120">
        <f>R132*L132</f>
        <v>0</v>
      </c>
      <c r="T132" s="232">
        <v>-65</v>
      </c>
      <c r="U132" s="245">
        <f>T132*L132</f>
        <v>-2535</v>
      </c>
      <c r="V132" s="120">
        <f>K132+R132+T132</f>
        <v>98</v>
      </c>
      <c r="W132" s="120">
        <f>V132*L132</f>
        <v>3822</v>
      </c>
      <c r="X132" s="78"/>
      <c r="Z132" s="80"/>
      <c r="AA132" s="76"/>
      <c r="AB132" s="76"/>
      <c r="AC132" s="81"/>
      <c r="AD132" s="76"/>
      <c r="AE132" s="81"/>
      <c r="AF132" s="76"/>
      <c r="AG132" s="82"/>
      <c r="AX132" s="83"/>
      <c r="AZ132" s="84"/>
      <c r="BA132" s="84"/>
      <c r="BE132" s="83"/>
      <c r="BQ132" s="85"/>
    </row>
    <row r="133" spans="2:69" s="79" customFormat="1" ht="19.5" customHeight="1">
      <c r="B133" s="75"/>
      <c r="C133" s="98"/>
      <c r="D133" s="98"/>
      <c r="E133" s="99"/>
      <c r="F133" s="100"/>
      <c r="G133" s="101"/>
      <c r="H133" s="101"/>
      <c r="I133" s="101"/>
      <c r="J133" s="102"/>
      <c r="K133" s="103"/>
      <c r="L133" s="104"/>
      <c r="M133" s="101"/>
      <c r="N133" s="104"/>
      <c r="O133" s="101"/>
      <c r="P133" s="101"/>
      <c r="Q133" s="101"/>
      <c r="R133" s="147"/>
      <c r="S133" s="147"/>
      <c r="T133" s="147"/>
      <c r="U133" s="147"/>
      <c r="V133" s="147"/>
      <c r="W133" s="147"/>
      <c r="X133" s="78"/>
      <c r="Z133" s="80"/>
      <c r="AA133" s="76"/>
      <c r="AB133" s="76"/>
      <c r="AC133" s="81"/>
      <c r="AD133" s="76"/>
      <c r="AE133" s="81"/>
      <c r="AF133" s="76"/>
      <c r="AG133" s="82"/>
      <c r="AX133" s="83"/>
      <c r="AZ133" s="84"/>
      <c r="BA133" s="84"/>
      <c r="BE133" s="83"/>
      <c r="BQ133" s="85"/>
    </row>
    <row r="134" spans="2:69" s="79" customFormat="1" ht="19.5" customHeight="1">
      <c r="B134" s="75"/>
      <c r="C134" s="76"/>
      <c r="D134" s="77" t="s">
        <v>51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356">
        <f>N135+N137+N151+N178+N198+N207+N233+N251+N282</f>
        <v>440761.38</v>
      </c>
      <c r="O134" s="352"/>
      <c r="P134" s="352"/>
      <c r="Q134" s="352"/>
      <c r="R134" s="147"/>
      <c r="S134" s="118">
        <f>S135+S137+S151+S178+S198+S207+S233+S251+S282</f>
        <v>67063</v>
      </c>
      <c r="T134" s="106"/>
      <c r="U134" s="119">
        <f>U135+U137+U151+U178+U198+U207+U233+U251+U282</f>
        <v>-42429.399999999994</v>
      </c>
      <c r="V134" s="107"/>
      <c r="W134" s="222">
        <f>W135+W137+W151+W178+W198+W207+W233+W251+W282</f>
        <v>465394.979</v>
      </c>
      <c r="X134" s="78"/>
      <c r="Z134" s="80"/>
      <c r="AA134" s="76"/>
      <c r="AB134" s="76"/>
      <c r="AC134" s="81"/>
      <c r="AD134" s="76"/>
      <c r="AE134" s="81"/>
      <c r="AF134" s="76"/>
      <c r="AG134" s="82"/>
      <c r="AX134" s="83"/>
      <c r="AZ134" s="84"/>
      <c r="BA134" s="84"/>
      <c r="BE134" s="83"/>
      <c r="BQ134" s="85"/>
    </row>
    <row r="135" spans="2:69" s="79" customFormat="1" ht="19.5" customHeight="1">
      <c r="B135" s="75"/>
      <c r="C135" s="76"/>
      <c r="D135" s="88" t="s">
        <v>52</v>
      </c>
      <c r="E135" s="88"/>
      <c r="F135" s="88"/>
      <c r="G135" s="88"/>
      <c r="H135" s="88"/>
      <c r="I135" s="88"/>
      <c r="J135" s="88"/>
      <c r="K135" s="88"/>
      <c r="L135" s="88"/>
      <c r="M135" s="88"/>
      <c r="N135" s="363">
        <f>N136</f>
        <v>6120</v>
      </c>
      <c r="O135" s="348"/>
      <c r="P135" s="348"/>
      <c r="Q135" s="348"/>
      <c r="R135" s="147"/>
      <c r="S135" s="121">
        <f>SUM(S136)</f>
        <v>0</v>
      </c>
      <c r="T135" s="108"/>
      <c r="U135" s="122">
        <f>SUM(U136)</f>
        <v>0</v>
      </c>
      <c r="V135" s="122"/>
      <c r="W135" s="123">
        <f>SUM(W136)</f>
        <v>6120</v>
      </c>
      <c r="X135" s="78"/>
      <c r="Z135" s="80"/>
      <c r="AA135" s="76"/>
      <c r="AB135" s="76"/>
      <c r="AC135" s="81"/>
      <c r="AD135" s="76"/>
      <c r="AE135" s="81"/>
      <c r="AF135" s="76"/>
      <c r="AG135" s="82"/>
      <c r="AX135" s="83"/>
      <c r="AZ135" s="84"/>
      <c r="BA135" s="84"/>
      <c r="BE135" s="83"/>
      <c r="BQ135" s="85"/>
    </row>
    <row r="136" spans="2:71" s="15" customFormat="1" ht="28.5" customHeight="1">
      <c r="B136" s="89"/>
      <c r="C136" s="156">
        <v>9</v>
      </c>
      <c r="D136" s="156" t="s">
        <v>79</v>
      </c>
      <c r="E136" s="153" t="s">
        <v>142</v>
      </c>
      <c r="F136" s="360" t="s">
        <v>346</v>
      </c>
      <c r="G136" s="361"/>
      <c r="H136" s="361"/>
      <c r="I136" s="361"/>
      <c r="J136" s="157" t="s">
        <v>80</v>
      </c>
      <c r="K136" s="158">
        <v>1</v>
      </c>
      <c r="L136" s="362">
        <v>6120</v>
      </c>
      <c r="M136" s="361"/>
      <c r="N136" s="362">
        <f>ROUND(L136*K136,2)</f>
        <v>6120</v>
      </c>
      <c r="O136" s="361"/>
      <c r="P136" s="361"/>
      <c r="Q136" s="361"/>
      <c r="R136" s="220"/>
      <c r="S136" s="120">
        <f>R136*L136</f>
        <v>0</v>
      </c>
      <c r="T136" s="120"/>
      <c r="U136" s="120">
        <f>T136*L136</f>
        <v>0</v>
      </c>
      <c r="V136" s="120">
        <f>K136+R136+T136</f>
        <v>1</v>
      </c>
      <c r="W136" s="120">
        <f>V136*L136</f>
        <v>6120</v>
      </c>
      <c r="X136" s="90"/>
      <c r="Z136" s="91" t="s">
        <v>1</v>
      </c>
      <c r="AA136" s="92" t="s">
        <v>22</v>
      </c>
      <c r="AB136" s="93">
        <v>31.842</v>
      </c>
      <c r="AC136" s="93">
        <f>AB136*K136</f>
        <v>31.842</v>
      </c>
      <c r="AD136" s="93">
        <v>0</v>
      </c>
      <c r="AE136" s="93">
        <f>AD136*K136</f>
        <v>0</v>
      </c>
      <c r="AF136" s="93">
        <v>0</v>
      </c>
      <c r="AG136" s="94">
        <f>AF136*K136</f>
        <v>0</v>
      </c>
      <c r="AX136" s="7" t="s">
        <v>81</v>
      </c>
      <c r="AZ136" s="7" t="s">
        <v>79</v>
      </c>
      <c r="BA136" s="7" t="s">
        <v>42</v>
      </c>
      <c r="BE136" s="7" t="s">
        <v>78</v>
      </c>
      <c r="BK136" s="95">
        <f>IF(AA136="základní",N136,0)</f>
        <v>6120</v>
      </c>
      <c r="BL136" s="95">
        <f>IF(AA136="snížená",N136,0)</f>
        <v>0</v>
      </c>
      <c r="BM136" s="95">
        <f>IF(AA136="zákl. přenesená",N136,0)</f>
        <v>0</v>
      </c>
      <c r="BN136" s="95">
        <f>IF(AA136="sníž. přenesená",N136,0)</f>
        <v>0</v>
      </c>
      <c r="BO136" s="95">
        <f>IF(AA136="nulová",N136,0)</f>
        <v>0</v>
      </c>
      <c r="BP136" s="7" t="s">
        <v>9</v>
      </c>
      <c r="BQ136" s="95">
        <f>ROUND(L136*K136,2)</f>
        <v>6120</v>
      </c>
      <c r="BR136" s="7" t="s">
        <v>81</v>
      </c>
      <c r="BS136" s="7"/>
    </row>
    <row r="137" spans="2:69" s="79" customFormat="1" ht="29.25" customHeight="1">
      <c r="B137" s="75"/>
      <c r="C137" s="76"/>
      <c r="D137" s="88" t="s">
        <v>53</v>
      </c>
      <c r="E137" s="88"/>
      <c r="F137" s="88"/>
      <c r="G137" s="88"/>
      <c r="H137" s="88"/>
      <c r="I137" s="88"/>
      <c r="J137" s="88"/>
      <c r="K137" s="88"/>
      <c r="L137" s="88"/>
      <c r="M137" s="88"/>
      <c r="N137" s="363">
        <f>N138+N140+N141+N149+N150+N142+N139+N143+N144+N147+N148</f>
        <v>39150</v>
      </c>
      <c r="O137" s="348"/>
      <c r="P137" s="348"/>
      <c r="Q137" s="348"/>
      <c r="R137" s="147"/>
      <c r="S137" s="121">
        <f>SUM(S138:S150)</f>
        <v>34538</v>
      </c>
      <c r="T137" s="108"/>
      <c r="U137" s="122">
        <f>SUM(U138:U150)</f>
        <v>0</v>
      </c>
      <c r="V137" s="122"/>
      <c r="W137" s="123">
        <f>SUM(W138:W150)</f>
        <v>73688</v>
      </c>
      <c r="X137" s="78"/>
      <c r="Z137" s="80"/>
      <c r="AA137" s="76"/>
      <c r="AB137" s="76"/>
      <c r="AC137" s="81">
        <f>SUM(AC138:AC150)</f>
        <v>10.084</v>
      </c>
      <c r="AD137" s="76"/>
      <c r="AE137" s="81">
        <f>SUM(AE138:AE150)</f>
        <v>0.005</v>
      </c>
      <c r="AF137" s="76"/>
      <c r="AG137" s="82">
        <f>SUM(AG138:AG150)</f>
        <v>0</v>
      </c>
      <c r="AX137" s="83" t="s">
        <v>42</v>
      </c>
      <c r="AZ137" s="84" t="s">
        <v>37</v>
      </c>
      <c r="BA137" s="84" t="s">
        <v>9</v>
      </c>
      <c r="BE137" s="83" t="s">
        <v>78</v>
      </c>
      <c r="BQ137" s="85">
        <f>SUM(BQ138:BQ150)</f>
        <v>37700</v>
      </c>
    </row>
    <row r="138" spans="2:71" s="15" customFormat="1" ht="28.5" customHeight="1">
      <c r="B138" s="89"/>
      <c r="C138" s="156">
        <v>10</v>
      </c>
      <c r="D138" s="156" t="s">
        <v>79</v>
      </c>
      <c r="E138" s="159" t="s">
        <v>82</v>
      </c>
      <c r="F138" s="364" t="s">
        <v>115</v>
      </c>
      <c r="G138" s="361"/>
      <c r="H138" s="361"/>
      <c r="I138" s="361"/>
      <c r="J138" s="157" t="s">
        <v>101</v>
      </c>
      <c r="K138" s="158">
        <v>2</v>
      </c>
      <c r="L138" s="362">
        <v>860</v>
      </c>
      <c r="M138" s="361"/>
      <c r="N138" s="362">
        <f aca="true" t="shared" si="0" ref="N138:N150">ROUND(L138*K138,2)</f>
        <v>1720</v>
      </c>
      <c r="O138" s="361"/>
      <c r="P138" s="361"/>
      <c r="Q138" s="361"/>
      <c r="R138" s="232"/>
      <c r="S138" s="245">
        <f>R138*L138</f>
        <v>0</v>
      </c>
      <c r="T138" s="245"/>
      <c r="U138" s="245">
        <f>T138*L138</f>
        <v>0</v>
      </c>
      <c r="V138" s="245">
        <f>K138+R138+T138</f>
        <v>2</v>
      </c>
      <c r="W138" s="245">
        <f>V138*L138</f>
        <v>1720</v>
      </c>
      <c r="X138" s="90"/>
      <c r="Z138" s="91" t="s">
        <v>1</v>
      </c>
      <c r="AA138" s="92" t="s">
        <v>22</v>
      </c>
      <c r="AB138" s="93">
        <v>4.958</v>
      </c>
      <c r="AC138" s="93">
        <f>AB138*K138</f>
        <v>9.916</v>
      </c>
      <c r="AD138" s="93">
        <v>0</v>
      </c>
      <c r="AE138" s="93">
        <f>AD138*K138</f>
        <v>0</v>
      </c>
      <c r="AF138" s="93">
        <v>0</v>
      </c>
      <c r="AG138" s="94">
        <f>AF138*K138</f>
        <v>0</v>
      </c>
      <c r="AX138" s="7" t="s">
        <v>81</v>
      </c>
      <c r="AZ138" s="7" t="s">
        <v>79</v>
      </c>
      <c r="BA138" s="7" t="s">
        <v>42</v>
      </c>
      <c r="BE138" s="7" t="s">
        <v>78</v>
      </c>
      <c r="BK138" s="95">
        <f>IF(AA138="základní",N138,0)</f>
        <v>1720</v>
      </c>
      <c r="BL138" s="95">
        <f>IF(AA138="snížená",N138,0)</f>
        <v>0</v>
      </c>
      <c r="BM138" s="95">
        <f>IF(AA138="zákl. přenesená",N138,0)</f>
        <v>0</v>
      </c>
      <c r="BN138" s="95">
        <f>IF(AA138="sníž. přenesená",N138,0)</f>
        <v>0</v>
      </c>
      <c r="BO138" s="95">
        <f>IF(AA138="nulová",N138,0)</f>
        <v>0</v>
      </c>
      <c r="BP138" s="7" t="s">
        <v>9</v>
      </c>
      <c r="BQ138" s="95">
        <f>ROUND(L138*K138,2)</f>
        <v>1720</v>
      </c>
      <c r="BR138" s="7" t="s">
        <v>81</v>
      </c>
      <c r="BS138" s="7"/>
    </row>
    <row r="139" spans="2:71" s="15" customFormat="1" ht="28.5" customHeight="1">
      <c r="B139" s="89"/>
      <c r="C139" s="156">
        <v>11</v>
      </c>
      <c r="D139" s="156" t="s">
        <v>79</v>
      </c>
      <c r="E139" s="160" t="s">
        <v>313</v>
      </c>
      <c r="F139" s="360" t="s">
        <v>371</v>
      </c>
      <c r="G139" s="361"/>
      <c r="H139" s="361"/>
      <c r="I139" s="361"/>
      <c r="J139" s="157" t="s">
        <v>101</v>
      </c>
      <c r="K139" s="158">
        <v>0</v>
      </c>
      <c r="L139" s="362">
        <v>0</v>
      </c>
      <c r="M139" s="361"/>
      <c r="N139" s="362">
        <f>ROUND(L139*K139,2)</f>
        <v>0</v>
      </c>
      <c r="O139" s="361"/>
      <c r="P139" s="361"/>
      <c r="Q139" s="361"/>
      <c r="R139" s="232"/>
      <c r="S139" s="245">
        <f aca="true" t="shared" si="1" ref="S139:S150">R139*L139</f>
        <v>0</v>
      </c>
      <c r="T139" s="232"/>
      <c r="U139" s="245">
        <f aca="true" t="shared" si="2" ref="U139:U150">T139*L139</f>
        <v>0</v>
      </c>
      <c r="V139" s="245">
        <f aca="true" t="shared" si="3" ref="V139:V150">K139+R139+T139</f>
        <v>0</v>
      </c>
      <c r="W139" s="245">
        <f aca="true" t="shared" si="4" ref="W139:W150">V139*L139</f>
        <v>0</v>
      </c>
      <c r="X139" s="90"/>
      <c r="Z139" s="91"/>
      <c r="AA139" s="92"/>
      <c r="AB139" s="93"/>
      <c r="AC139" s="93"/>
      <c r="AD139" s="93"/>
      <c r="AE139" s="93"/>
      <c r="AF139" s="93"/>
      <c r="AG139" s="94"/>
      <c r="AX139" s="7"/>
      <c r="AZ139" s="7"/>
      <c r="BA139" s="7"/>
      <c r="BE139" s="7"/>
      <c r="BK139" s="95"/>
      <c r="BL139" s="95"/>
      <c r="BM139" s="95"/>
      <c r="BN139" s="95"/>
      <c r="BO139" s="95"/>
      <c r="BP139" s="7"/>
      <c r="BQ139" s="95"/>
      <c r="BR139" s="7"/>
      <c r="BS139" s="7"/>
    </row>
    <row r="140" spans="2:71" s="15" customFormat="1" ht="28.5" customHeight="1">
      <c r="B140" s="89"/>
      <c r="C140" s="161">
        <v>12</v>
      </c>
      <c r="D140" s="162" t="s">
        <v>83</v>
      </c>
      <c r="E140" s="163" t="s">
        <v>251</v>
      </c>
      <c r="F140" s="365" t="s">
        <v>347</v>
      </c>
      <c r="G140" s="366"/>
      <c r="H140" s="366"/>
      <c r="I140" s="366"/>
      <c r="J140" s="164" t="s">
        <v>101</v>
      </c>
      <c r="K140" s="165">
        <v>1</v>
      </c>
      <c r="L140" s="367">
        <v>34980</v>
      </c>
      <c r="M140" s="366"/>
      <c r="N140" s="367">
        <f t="shared" si="0"/>
        <v>34980</v>
      </c>
      <c r="O140" s="361"/>
      <c r="P140" s="361"/>
      <c r="Q140" s="361"/>
      <c r="R140" s="232"/>
      <c r="S140" s="245">
        <f t="shared" si="1"/>
        <v>0</v>
      </c>
      <c r="T140" s="232"/>
      <c r="U140" s="245">
        <f t="shared" si="2"/>
        <v>0</v>
      </c>
      <c r="V140" s="245">
        <f t="shared" si="3"/>
        <v>1</v>
      </c>
      <c r="W140" s="245">
        <f t="shared" si="4"/>
        <v>34980</v>
      </c>
      <c r="X140" s="90"/>
      <c r="Z140" s="91" t="s">
        <v>1</v>
      </c>
      <c r="AA140" s="92" t="s">
        <v>22</v>
      </c>
      <c r="AB140" s="93">
        <v>0</v>
      </c>
      <c r="AC140" s="93">
        <f>AB140*K140</f>
        <v>0</v>
      </c>
      <c r="AD140" s="93">
        <v>0.005</v>
      </c>
      <c r="AE140" s="93">
        <f>AD140*K140</f>
        <v>0.005</v>
      </c>
      <c r="AF140" s="93">
        <v>0</v>
      </c>
      <c r="AG140" s="94">
        <f>AF140*K140</f>
        <v>0</v>
      </c>
      <c r="AX140" s="7" t="s">
        <v>84</v>
      </c>
      <c r="AZ140" s="7" t="s">
        <v>83</v>
      </c>
      <c r="BA140" s="7" t="s">
        <v>42</v>
      </c>
      <c r="BE140" s="7" t="s">
        <v>78</v>
      </c>
      <c r="BK140" s="95">
        <f>IF(AA140="základní",N140,0)</f>
        <v>34980</v>
      </c>
      <c r="BL140" s="95">
        <f>IF(AA140="snížená",N140,0)</f>
        <v>0</v>
      </c>
      <c r="BM140" s="95">
        <f>IF(AA140="zákl. přenesená",N140,0)</f>
        <v>0</v>
      </c>
      <c r="BN140" s="95">
        <f>IF(AA140="sníž. přenesená",N140,0)</f>
        <v>0</v>
      </c>
      <c r="BO140" s="95">
        <f>IF(AA140="nulová",N140,0)</f>
        <v>0</v>
      </c>
      <c r="BP140" s="7" t="s">
        <v>9</v>
      </c>
      <c r="BQ140" s="95">
        <f>ROUND(L140*K140,2)</f>
        <v>34980</v>
      </c>
      <c r="BR140" s="7" t="s">
        <v>81</v>
      </c>
      <c r="BS140" s="7"/>
    </row>
    <row r="141" spans="2:71" s="15" customFormat="1" ht="49.5" customHeight="1">
      <c r="B141" s="89"/>
      <c r="C141" s="161">
        <v>13</v>
      </c>
      <c r="D141" s="162" t="s">
        <v>83</v>
      </c>
      <c r="E141" s="163" t="s">
        <v>250</v>
      </c>
      <c r="F141" s="365" t="s">
        <v>372</v>
      </c>
      <c r="G141" s="366"/>
      <c r="H141" s="366"/>
      <c r="I141" s="366"/>
      <c r="J141" s="164" t="s">
        <v>101</v>
      </c>
      <c r="K141" s="165">
        <v>0</v>
      </c>
      <c r="L141" s="367">
        <v>0</v>
      </c>
      <c r="M141" s="366"/>
      <c r="N141" s="367">
        <f t="shared" si="0"/>
        <v>0</v>
      </c>
      <c r="O141" s="361"/>
      <c r="P141" s="361"/>
      <c r="Q141" s="361"/>
      <c r="R141" s="232"/>
      <c r="S141" s="245">
        <f t="shared" si="1"/>
        <v>0</v>
      </c>
      <c r="T141" s="232"/>
      <c r="U141" s="245">
        <f t="shared" si="2"/>
        <v>0</v>
      </c>
      <c r="V141" s="245">
        <f t="shared" si="3"/>
        <v>0</v>
      </c>
      <c r="W141" s="245">
        <f t="shared" si="4"/>
        <v>0</v>
      </c>
      <c r="X141" s="90"/>
      <c r="Z141" s="91"/>
      <c r="AA141" s="92"/>
      <c r="AB141" s="93"/>
      <c r="AC141" s="93"/>
      <c r="AD141" s="93"/>
      <c r="AE141" s="93"/>
      <c r="AF141" s="93"/>
      <c r="AG141" s="94"/>
      <c r="AX141" s="7"/>
      <c r="AZ141" s="7"/>
      <c r="BA141" s="7"/>
      <c r="BE141" s="7"/>
      <c r="BK141" s="95"/>
      <c r="BL141" s="95"/>
      <c r="BM141" s="95"/>
      <c r="BN141" s="95"/>
      <c r="BO141" s="95"/>
      <c r="BP141" s="7"/>
      <c r="BQ141" s="95"/>
      <c r="BR141" s="7"/>
      <c r="BS141" s="7"/>
    </row>
    <row r="142" spans="2:71" s="15" customFormat="1" ht="49.5" customHeight="1">
      <c r="B142" s="89"/>
      <c r="C142" s="161">
        <v>14</v>
      </c>
      <c r="D142" s="162" t="s">
        <v>83</v>
      </c>
      <c r="E142" s="166" t="s">
        <v>290</v>
      </c>
      <c r="F142" s="365" t="s">
        <v>348</v>
      </c>
      <c r="G142" s="366"/>
      <c r="H142" s="366"/>
      <c r="I142" s="366"/>
      <c r="J142" s="164" t="s">
        <v>101</v>
      </c>
      <c r="K142" s="165">
        <v>0</v>
      </c>
      <c r="L142" s="367">
        <v>0</v>
      </c>
      <c r="M142" s="366"/>
      <c r="N142" s="367">
        <f t="shared" si="0"/>
        <v>0</v>
      </c>
      <c r="O142" s="361"/>
      <c r="P142" s="361"/>
      <c r="Q142" s="361"/>
      <c r="R142" s="232"/>
      <c r="S142" s="245">
        <f t="shared" si="1"/>
        <v>0</v>
      </c>
      <c r="T142" s="232"/>
      <c r="U142" s="245">
        <f t="shared" si="2"/>
        <v>0</v>
      </c>
      <c r="V142" s="245">
        <f t="shared" si="3"/>
        <v>0</v>
      </c>
      <c r="W142" s="245">
        <f t="shared" si="4"/>
        <v>0</v>
      </c>
      <c r="X142" s="90"/>
      <c r="Z142" s="91"/>
      <c r="AA142" s="92"/>
      <c r="AB142" s="93"/>
      <c r="AC142" s="93"/>
      <c r="AD142" s="93"/>
      <c r="AE142" s="93"/>
      <c r="AF142" s="93"/>
      <c r="AG142" s="94"/>
      <c r="AX142" s="7"/>
      <c r="AZ142" s="7"/>
      <c r="BA142" s="7"/>
      <c r="BE142" s="7"/>
      <c r="BK142" s="95"/>
      <c r="BL142" s="95"/>
      <c r="BM142" s="95"/>
      <c r="BN142" s="95"/>
      <c r="BO142" s="95"/>
      <c r="BP142" s="7"/>
      <c r="BQ142" s="95"/>
      <c r="BR142" s="7"/>
      <c r="BS142" s="7"/>
    </row>
    <row r="143" spans="2:71" s="15" customFormat="1" ht="49.5" customHeight="1">
      <c r="B143" s="89"/>
      <c r="C143" s="161">
        <v>15</v>
      </c>
      <c r="D143" s="162" t="s">
        <v>83</v>
      </c>
      <c r="E143" s="166" t="s">
        <v>328</v>
      </c>
      <c r="F143" s="365" t="s">
        <v>349</v>
      </c>
      <c r="G143" s="366"/>
      <c r="H143" s="366"/>
      <c r="I143" s="366"/>
      <c r="J143" s="164" t="s">
        <v>101</v>
      </c>
      <c r="K143" s="165">
        <v>0</v>
      </c>
      <c r="L143" s="367">
        <v>0</v>
      </c>
      <c r="M143" s="366"/>
      <c r="N143" s="367">
        <f>ROUND(L143*K143,2)</f>
        <v>0</v>
      </c>
      <c r="O143" s="361"/>
      <c r="P143" s="361"/>
      <c r="Q143" s="361"/>
      <c r="R143" s="232"/>
      <c r="S143" s="245">
        <f t="shared" si="1"/>
        <v>0</v>
      </c>
      <c r="T143" s="232"/>
      <c r="U143" s="245">
        <f t="shared" si="2"/>
        <v>0</v>
      </c>
      <c r="V143" s="245">
        <f t="shared" si="3"/>
        <v>0</v>
      </c>
      <c r="W143" s="245">
        <f t="shared" si="4"/>
        <v>0</v>
      </c>
      <c r="X143" s="90"/>
      <c r="Z143" s="91"/>
      <c r="AA143" s="92"/>
      <c r="AB143" s="93"/>
      <c r="AC143" s="93"/>
      <c r="AD143" s="93"/>
      <c r="AE143" s="93"/>
      <c r="AF143" s="93"/>
      <c r="AG143" s="94"/>
      <c r="AX143" s="7"/>
      <c r="AZ143" s="7"/>
      <c r="BA143" s="7"/>
      <c r="BE143" s="7"/>
      <c r="BK143" s="95"/>
      <c r="BL143" s="95"/>
      <c r="BM143" s="95"/>
      <c r="BN143" s="95"/>
      <c r="BO143" s="95"/>
      <c r="BP143" s="7"/>
      <c r="BQ143" s="95"/>
      <c r="BR143" s="7"/>
      <c r="BS143" s="7"/>
    </row>
    <row r="144" spans="2:71" s="15" customFormat="1" ht="49.5" customHeight="1">
      <c r="B144" s="89"/>
      <c r="C144" s="161">
        <v>16</v>
      </c>
      <c r="D144" s="162" t="s">
        <v>83</v>
      </c>
      <c r="E144" s="166" t="s">
        <v>327</v>
      </c>
      <c r="F144" s="365" t="s">
        <v>350</v>
      </c>
      <c r="G144" s="366"/>
      <c r="H144" s="366"/>
      <c r="I144" s="366"/>
      <c r="J144" s="164" t="s">
        <v>101</v>
      </c>
      <c r="K144" s="165">
        <v>0</v>
      </c>
      <c r="L144" s="367">
        <v>0</v>
      </c>
      <c r="M144" s="366"/>
      <c r="N144" s="367">
        <f>ROUND(L144*K144,2)</f>
        <v>0</v>
      </c>
      <c r="O144" s="361"/>
      <c r="P144" s="361"/>
      <c r="Q144" s="361"/>
      <c r="R144" s="232"/>
      <c r="S144" s="245">
        <f>R144*L144</f>
        <v>0</v>
      </c>
      <c r="T144" s="232"/>
      <c r="U144" s="245">
        <f t="shared" si="2"/>
        <v>0</v>
      </c>
      <c r="V144" s="245">
        <f t="shared" si="3"/>
        <v>0</v>
      </c>
      <c r="W144" s="245">
        <f t="shared" si="4"/>
        <v>0</v>
      </c>
      <c r="X144" s="90"/>
      <c r="Z144" s="91"/>
      <c r="AA144" s="92"/>
      <c r="AB144" s="93"/>
      <c r="AC144" s="93"/>
      <c r="AD144" s="93"/>
      <c r="AE144" s="93"/>
      <c r="AF144" s="93"/>
      <c r="AG144" s="94"/>
      <c r="AX144" s="7"/>
      <c r="AZ144" s="7"/>
      <c r="BA144" s="7"/>
      <c r="BE144" s="7"/>
      <c r="BK144" s="95"/>
      <c r="BL144" s="95"/>
      <c r="BM144" s="95"/>
      <c r="BN144" s="95"/>
      <c r="BO144" s="95"/>
      <c r="BP144" s="7"/>
      <c r="BQ144" s="95"/>
      <c r="BR144" s="7"/>
      <c r="BS144" s="7"/>
    </row>
    <row r="145" spans="2:71" s="15" customFormat="1" ht="25.5" customHeight="1">
      <c r="B145" s="89"/>
      <c r="C145" s="161"/>
      <c r="D145" s="239" t="s">
        <v>83</v>
      </c>
      <c r="E145" s="166" t="s">
        <v>422</v>
      </c>
      <c r="F145" s="261" t="s">
        <v>421</v>
      </c>
      <c r="G145" s="262"/>
      <c r="H145" s="262"/>
      <c r="I145" s="263"/>
      <c r="J145" s="168" t="s">
        <v>101</v>
      </c>
      <c r="K145" s="165"/>
      <c r="L145" s="264">
        <v>6000</v>
      </c>
      <c r="M145" s="265"/>
      <c r="N145" s="296"/>
      <c r="O145" s="297"/>
      <c r="P145" s="297"/>
      <c r="Q145" s="298"/>
      <c r="R145" s="232">
        <v>1</v>
      </c>
      <c r="S145" s="245">
        <f>R145*L145</f>
        <v>6000</v>
      </c>
      <c r="T145" s="232">
        <v>0</v>
      </c>
      <c r="U145" s="245">
        <f t="shared" si="2"/>
        <v>0</v>
      </c>
      <c r="V145" s="245">
        <f>K145+R145+T145</f>
        <v>1</v>
      </c>
      <c r="W145" s="245">
        <f>V145*L145</f>
        <v>6000</v>
      </c>
      <c r="X145" s="90"/>
      <c r="Z145" s="91"/>
      <c r="AA145" s="92"/>
      <c r="AB145" s="93"/>
      <c r="AC145" s="93"/>
      <c r="AD145" s="93"/>
      <c r="AE145" s="93"/>
      <c r="AF145" s="93"/>
      <c r="AG145" s="94"/>
      <c r="AX145" s="7"/>
      <c r="AZ145" s="7"/>
      <c r="BA145" s="7"/>
      <c r="BE145" s="7"/>
      <c r="BK145" s="95"/>
      <c r="BL145" s="95"/>
      <c r="BM145" s="95"/>
      <c r="BN145" s="95"/>
      <c r="BO145" s="95"/>
      <c r="BP145" s="7"/>
      <c r="BQ145" s="95"/>
      <c r="BR145" s="7"/>
      <c r="BS145" s="7"/>
    </row>
    <row r="146" spans="2:71" s="15" customFormat="1" ht="25.5" customHeight="1">
      <c r="B146" s="89"/>
      <c r="C146" s="161"/>
      <c r="D146" s="239" t="s">
        <v>83</v>
      </c>
      <c r="E146" s="166" t="s">
        <v>423</v>
      </c>
      <c r="F146" s="261" t="s">
        <v>424</v>
      </c>
      <c r="G146" s="262"/>
      <c r="H146" s="262"/>
      <c r="I146" s="263"/>
      <c r="J146" s="168" t="s">
        <v>101</v>
      </c>
      <c r="K146" s="165"/>
      <c r="L146" s="264">
        <v>28538</v>
      </c>
      <c r="M146" s="265"/>
      <c r="N146" s="240"/>
      <c r="O146" s="241"/>
      <c r="P146" s="241"/>
      <c r="Q146" s="242"/>
      <c r="R146" s="232">
        <v>1</v>
      </c>
      <c r="S146" s="245">
        <f>R146*L146</f>
        <v>28538</v>
      </c>
      <c r="T146" s="232">
        <v>0</v>
      </c>
      <c r="U146" s="245">
        <f t="shared" si="2"/>
        <v>0</v>
      </c>
      <c r="V146" s="245">
        <f>K146+R146+T146</f>
        <v>1</v>
      </c>
      <c r="W146" s="245">
        <f>V146*L146</f>
        <v>28538</v>
      </c>
      <c r="X146" s="90"/>
      <c r="Z146" s="91"/>
      <c r="AA146" s="92"/>
      <c r="AB146" s="93"/>
      <c r="AC146" s="93"/>
      <c r="AD146" s="93"/>
      <c r="AE146" s="93"/>
      <c r="AF146" s="93"/>
      <c r="AG146" s="94"/>
      <c r="AX146" s="7"/>
      <c r="AZ146" s="7"/>
      <c r="BA146" s="7"/>
      <c r="BE146" s="7"/>
      <c r="BK146" s="95"/>
      <c r="BL146" s="95"/>
      <c r="BM146" s="95"/>
      <c r="BN146" s="95"/>
      <c r="BO146" s="95"/>
      <c r="BP146" s="7"/>
      <c r="BQ146" s="95"/>
      <c r="BR146" s="7"/>
      <c r="BS146" s="7"/>
    </row>
    <row r="147" spans="2:71" s="15" customFormat="1" ht="28.5" customHeight="1">
      <c r="B147" s="89"/>
      <c r="C147" s="156">
        <v>17</v>
      </c>
      <c r="D147" s="156" t="s">
        <v>79</v>
      </c>
      <c r="E147" s="160" t="s">
        <v>329</v>
      </c>
      <c r="F147" s="360" t="s">
        <v>351</v>
      </c>
      <c r="G147" s="361"/>
      <c r="H147" s="361"/>
      <c r="I147" s="361"/>
      <c r="J147" s="167" t="s">
        <v>114</v>
      </c>
      <c r="K147" s="158">
        <v>0</v>
      </c>
      <c r="L147" s="362">
        <v>0</v>
      </c>
      <c r="M147" s="361"/>
      <c r="N147" s="362">
        <f>ROUND(L147*K147,2)</f>
        <v>0</v>
      </c>
      <c r="O147" s="361"/>
      <c r="P147" s="361"/>
      <c r="Q147" s="361"/>
      <c r="R147" s="232"/>
      <c r="S147" s="245">
        <f>R147*L147</f>
        <v>0</v>
      </c>
      <c r="T147" s="232"/>
      <c r="U147" s="245">
        <f t="shared" si="2"/>
        <v>0</v>
      </c>
      <c r="V147" s="245">
        <f t="shared" si="3"/>
        <v>0</v>
      </c>
      <c r="W147" s="245">
        <f t="shared" si="4"/>
        <v>0</v>
      </c>
      <c r="X147" s="90"/>
      <c r="Z147" s="91"/>
      <c r="AA147" s="92"/>
      <c r="AB147" s="93"/>
      <c r="AC147" s="93"/>
      <c r="AD147" s="93"/>
      <c r="AE147" s="93"/>
      <c r="AF147" s="93"/>
      <c r="AG147" s="94"/>
      <c r="AX147" s="7"/>
      <c r="AZ147" s="7"/>
      <c r="BA147" s="7"/>
      <c r="BE147" s="7"/>
      <c r="BK147" s="95"/>
      <c r="BL147" s="95"/>
      <c r="BM147" s="95"/>
      <c r="BN147" s="95"/>
      <c r="BO147" s="95"/>
      <c r="BP147" s="7"/>
      <c r="BQ147" s="95"/>
      <c r="BR147" s="7"/>
      <c r="BS147" s="7"/>
    </row>
    <row r="148" spans="2:71" s="15" customFormat="1" ht="28.5" customHeight="1">
      <c r="B148" s="89"/>
      <c r="C148" s="156">
        <v>18</v>
      </c>
      <c r="D148" s="156" t="s">
        <v>79</v>
      </c>
      <c r="E148" s="160" t="s">
        <v>330</v>
      </c>
      <c r="F148" s="360" t="s">
        <v>331</v>
      </c>
      <c r="G148" s="361"/>
      <c r="H148" s="361"/>
      <c r="I148" s="361"/>
      <c r="J148" s="167" t="s">
        <v>101</v>
      </c>
      <c r="K148" s="158">
        <v>1</v>
      </c>
      <c r="L148" s="362">
        <v>490</v>
      </c>
      <c r="M148" s="361"/>
      <c r="N148" s="362">
        <f>ROUND(L148*K148,2)</f>
        <v>490</v>
      </c>
      <c r="O148" s="361"/>
      <c r="P148" s="361"/>
      <c r="Q148" s="361"/>
      <c r="R148" s="232"/>
      <c r="S148" s="245">
        <f t="shared" si="1"/>
        <v>0</v>
      </c>
      <c r="T148" s="232"/>
      <c r="U148" s="245">
        <f t="shared" si="2"/>
        <v>0</v>
      </c>
      <c r="V148" s="245">
        <f t="shared" si="3"/>
        <v>1</v>
      </c>
      <c r="W148" s="245">
        <f t="shared" si="4"/>
        <v>490</v>
      </c>
      <c r="X148" s="90"/>
      <c r="Z148" s="91"/>
      <c r="AA148" s="92"/>
      <c r="AB148" s="93"/>
      <c r="AC148" s="93"/>
      <c r="AD148" s="93"/>
      <c r="AE148" s="93"/>
      <c r="AF148" s="93"/>
      <c r="AG148" s="94"/>
      <c r="AX148" s="7"/>
      <c r="AZ148" s="7"/>
      <c r="BA148" s="7"/>
      <c r="BE148" s="7"/>
      <c r="BK148" s="95"/>
      <c r="BL148" s="95"/>
      <c r="BM148" s="95"/>
      <c r="BN148" s="95"/>
      <c r="BO148" s="95"/>
      <c r="BP148" s="7"/>
      <c r="BQ148" s="95"/>
      <c r="BR148" s="7"/>
      <c r="BS148" s="7"/>
    </row>
    <row r="149" spans="2:71" s="15" customFormat="1" ht="28.5" customHeight="1">
      <c r="B149" s="89"/>
      <c r="C149" s="161">
        <v>19</v>
      </c>
      <c r="D149" s="162" t="s">
        <v>83</v>
      </c>
      <c r="E149" s="163" t="s">
        <v>116</v>
      </c>
      <c r="F149" s="365" t="s">
        <v>331</v>
      </c>
      <c r="G149" s="382"/>
      <c r="H149" s="382"/>
      <c r="I149" s="382"/>
      <c r="J149" s="168" t="s">
        <v>101</v>
      </c>
      <c r="K149" s="165">
        <v>1</v>
      </c>
      <c r="L149" s="367">
        <v>960</v>
      </c>
      <c r="M149" s="367"/>
      <c r="N149" s="367">
        <f t="shared" si="0"/>
        <v>960</v>
      </c>
      <c r="O149" s="367"/>
      <c r="P149" s="367"/>
      <c r="Q149" s="367"/>
      <c r="R149" s="232"/>
      <c r="S149" s="245">
        <f t="shared" si="1"/>
        <v>0</v>
      </c>
      <c r="T149" s="232"/>
      <c r="U149" s="245">
        <f t="shared" si="2"/>
        <v>0</v>
      </c>
      <c r="V149" s="245">
        <f t="shared" si="3"/>
        <v>1</v>
      </c>
      <c r="W149" s="245">
        <f t="shared" si="4"/>
        <v>960</v>
      </c>
      <c r="X149" s="90"/>
      <c r="Z149" s="91"/>
      <c r="AA149" s="92"/>
      <c r="AB149" s="93"/>
      <c r="AC149" s="93"/>
      <c r="AD149" s="93"/>
      <c r="AE149" s="93"/>
      <c r="AF149" s="93"/>
      <c r="AG149" s="94"/>
      <c r="AX149" s="7"/>
      <c r="AZ149" s="7"/>
      <c r="BA149" s="7"/>
      <c r="BE149" s="7"/>
      <c r="BK149" s="95"/>
      <c r="BL149" s="95"/>
      <c r="BM149" s="95"/>
      <c r="BN149" s="95"/>
      <c r="BO149" s="95"/>
      <c r="BP149" s="7"/>
      <c r="BQ149" s="95"/>
      <c r="BR149" s="7"/>
      <c r="BS149" s="7"/>
    </row>
    <row r="150" spans="2:71" s="15" customFormat="1" ht="28.5" customHeight="1">
      <c r="B150" s="89"/>
      <c r="C150" s="156">
        <v>20</v>
      </c>
      <c r="D150" s="156" t="s">
        <v>79</v>
      </c>
      <c r="E150" s="159" t="s">
        <v>86</v>
      </c>
      <c r="F150" s="364" t="s">
        <v>219</v>
      </c>
      <c r="G150" s="361"/>
      <c r="H150" s="361"/>
      <c r="I150" s="361"/>
      <c r="J150" s="157" t="s">
        <v>114</v>
      </c>
      <c r="K150" s="158">
        <v>4</v>
      </c>
      <c r="L150" s="362">
        <v>250</v>
      </c>
      <c r="M150" s="361"/>
      <c r="N150" s="362">
        <f t="shared" si="0"/>
        <v>1000</v>
      </c>
      <c r="O150" s="361"/>
      <c r="P150" s="361"/>
      <c r="Q150" s="361"/>
      <c r="R150" s="232"/>
      <c r="S150" s="245">
        <f t="shared" si="1"/>
        <v>0</v>
      </c>
      <c r="T150" s="232"/>
      <c r="U150" s="245">
        <f t="shared" si="2"/>
        <v>0</v>
      </c>
      <c r="V150" s="245">
        <f t="shared" si="3"/>
        <v>4</v>
      </c>
      <c r="W150" s="245">
        <f t="shared" si="4"/>
        <v>1000</v>
      </c>
      <c r="X150" s="90"/>
      <c r="Z150" s="91" t="s">
        <v>1</v>
      </c>
      <c r="AA150" s="92" t="s">
        <v>22</v>
      </c>
      <c r="AB150" s="93">
        <v>0.042</v>
      </c>
      <c r="AC150" s="93">
        <f>AB150*K150</f>
        <v>0.168</v>
      </c>
      <c r="AD150" s="93">
        <v>0</v>
      </c>
      <c r="AE150" s="93">
        <f>AD150*K150</f>
        <v>0</v>
      </c>
      <c r="AF150" s="93">
        <v>0</v>
      </c>
      <c r="AG150" s="94">
        <f>AF150*K150</f>
        <v>0</v>
      </c>
      <c r="AX150" s="7" t="s">
        <v>81</v>
      </c>
      <c r="AZ150" s="7" t="s">
        <v>79</v>
      </c>
      <c r="BA150" s="7" t="s">
        <v>42</v>
      </c>
      <c r="BE150" s="7" t="s">
        <v>78</v>
      </c>
      <c r="BK150" s="95">
        <f>IF(AA150="základní",N150,0)</f>
        <v>1000</v>
      </c>
      <c r="BL150" s="95">
        <f>IF(AA150="snížená",N150,0)</f>
        <v>0</v>
      </c>
      <c r="BM150" s="95">
        <f>IF(AA150="zákl. přenesená",N150,0)</f>
        <v>0</v>
      </c>
      <c r="BN150" s="95">
        <f>IF(AA150="sníž. přenesená",N150,0)</f>
        <v>0</v>
      </c>
      <c r="BO150" s="95">
        <f>IF(AA150="nulová",N150,0)</f>
        <v>0</v>
      </c>
      <c r="BP150" s="7" t="s">
        <v>9</v>
      </c>
      <c r="BQ150" s="95">
        <f>ROUND(L150*K150,2)</f>
        <v>1000</v>
      </c>
      <c r="BR150" s="7" t="s">
        <v>81</v>
      </c>
      <c r="BS150" s="7" t="s">
        <v>87</v>
      </c>
    </row>
    <row r="151" spans="2:69" s="79" customFormat="1" ht="29.25" customHeight="1">
      <c r="B151" s="75"/>
      <c r="C151" s="76"/>
      <c r="D151" s="88" t="s">
        <v>54</v>
      </c>
      <c r="E151" s="88"/>
      <c r="F151" s="88"/>
      <c r="G151" s="88"/>
      <c r="H151" s="88"/>
      <c r="I151" s="88"/>
      <c r="J151" s="88"/>
      <c r="K151" s="88"/>
      <c r="L151" s="88"/>
      <c r="M151" s="88"/>
      <c r="N151" s="363">
        <f>N152+N153+N154+N155+N156+N157+N158+N159+N160++N161+N162+N163+N164+N165+N166+N167+N168+N173+N176+N177+N174+N175</f>
        <v>58353.40000000001</v>
      </c>
      <c r="O151" s="348"/>
      <c r="P151" s="348"/>
      <c r="Q151" s="348"/>
      <c r="R151" s="147"/>
      <c r="S151" s="121">
        <f>SUM(S152:S177)</f>
        <v>24377.4</v>
      </c>
      <c r="T151" s="108"/>
      <c r="U151" s="122">
        <f>SUM(U152:U177)</f>
        <v>-31252.7</v>
      </c>
      <c r="V151" s="122"/>
      <c r="W151" s="123">
        <f>SUM(W152:W177)</f>
        <v>51478.1</v>
      </c>
      <c r="X151" s="78"/>
      <c r="Z151" s="80"/>
      <c r="AA151" s="76"/>
      <c r="AB151" s="76"/>
      <c r="AC151" s="81">
        <f>SUM(AC152:AC177)</f>
        <v>43.44</v>
      </c>
      <c r="AD151" s="76"/>
      <c r="AE151" s="81">
        <f>SUM(AE152:AE177)</f>
        <v>0.02016</v>
      </c>
      <c r="AF151" s="76"/>
      <c r="AG151" s="82">
        <f>SUM(AG152:AG177)</f>
        <v>0</v>
      </c>
      <c r="AX151" s="83" t="s">
        <v>42</v>
      </c>
      <c r="AZ151" s="84" t="s">
        <v>37</v>
      </c>
      <c r="BA151" s="84" t="s">
        <v>9</v>
      </c>
      <c r="BE151" s="83" t="s">
        <v>78</v>
      </c>
      <c r="BQ151" s="85">
        <f>SUM(BQ152:BQ177)</f>
        <v>18460</v>
      </c>
    </row>
    <row r="152" spans="2:71" s="15" customFormat="1" ht="28.5" customHeight="1">
      <c r="B152" s="89"/>
      <c r="C152" s="184">
        <v>21</v>
      </c>
      <c r="D152" s="184" t="s">
        <v>79</v>
      </c>
      <c r="E152" s="193" t="s">
        <v>88</v>
      </c>
      <c r="F152" s="329" t="s">
        <v>89</v>
      </c>
      <c r="G152" s="322"/>
      <c r="H152" s="322"/>
      <c r="I152" s="322"/>
      <c r="J152" s="194" t="s">
        <v>90</v>
      </c>
      <c r="K152" s="195">
        <v>320</v>
      </c>
      <c r="L152" s="321">
        <v>26.6</v>
      </c>
      <c r="M152" s="322"/>
      <c r="N152" s="321">
        <f>ROUND(L152*K152,2)</f>
        <v>8512</v>
      </c>
      <c r="O152" s="322"/>
      <c r="P152" s="322"/>
      <c r="Q152" s="322"/>
      <c r="R152" s="220"/>
      <c r="S152" s="120">
        <f>R152*L152</f>
        <v>0</v>
      </c>
      <c r="T152" s="120">
        <v>-220</v>
      </c>
      <c r="U152" s="120">
        <f>T152*L152</f>
        <v>-5852</v>
      </c>
      <c r="V152" s="120">
        <f>K152+R152+T152</f>
        <v>100</v>
      </c>
      <c r="W152" s="120">
        <f>V152*L152</f>
        <v>2660</v>
      </c>
      <c r="X152" s="90"/>
      <c r="Z152" s="91" t="s">
        <v>1</v>
      </c>
      <c r="AA152" s="92" t="s">
        <v>22</v>
      </c>
      <c r="AB152" s="93">
        <v>0.096</v>
      </c>
      <c r="AC152" s="93">
        <f>AB152*K152</f>
        <v>30.72</v>
      </c>
      <c r="AD152" s="93">
        <v>0</v>
      </c>
      <c r="AE152" s="93">
        <f>AD152*K152</f>
        <v>0</v>
      </c>
      <c r="AF152" s="93">
        <v>0</v>
      </c>
      <c r="AG152" s="94">
        <f>AF152*K152</f>
        <v>0</v>
      </c>
      <c r="AX152" s="7" t="s">
        <v>81</v>
      </c>
      <c r="AZ152" s="7" t="s">
        <v>79</v>
      </c>
      <c r="BA152" s="7" t="s">
        <v>42</v>
      </c>
      <c r="BE152" s="7" t="s">
        <v>78</v>
      </c>
      <c r="BK152" s="95">
        <f>IF(AA152="základní",N152,0)</f>
        <v>8512</v>
      </c>
      <c r="BL152" s="95">
        <f>IF(AA152="snížená",N152,0)</f>
        <v>0</v>
      </c>
      <c r="BM152" s="95">
        <f>IF(AA152="zákl. přenesená",N152,0)</f>
        <v>0</v>
      </c>
      <c r="BN152" s="95">
        <f>IF(AA152="sníž. přenesená",N152,0)</f>
        <v>0</v>
      </c>
      <c r="BO152" s="95">
        <f>IF(AA152="nulová",N152,0)</f>
        <v>0</v>
      </c>
      <c r="BP152" s="7" t="s">
        <v>9</v>
      </c>
      <c r="BQ152" s="95">
        <f>ROUND(L152*K152,2)</f>
        <v>8512</v>
      </c>
      <c r="BR152" s="7" t="s">
        <v>81</v>
      </c>
      <c r="BS152" s="7" t="s">
        <v>91</v>
      </c>
    </row>
    <row r="153" spans="2:71" s="15" customFormat="1" ht="28.5" customHeight="1">
      <c r="B153" s="89"/>
      <c r="C153" s="196">
        <v>22</v>
      </c>
      <c r="D153" s="196" t="s">
        <v>83</v>
      </c>
      <c r="E153" s="197" t="s">
        <v>92</v>
      </c>
      <c r="F153" s="328" t="s">
        <v>252</v>
      </c>
      <c r="G153" s="325"/>
      <c r="H153" s="325"/>
      <c r="I153" s="325"/>
      <c r="J153" s="198" t="s">
        <v>90</v>
      </c>
      <c r="K153" s="199">
        <v>320</v>
      </c>
      <c r="L153" s="323">
        <v>12.3</v>
      </c>
      <c r="M153" s="325"/>
      <c r="N153" s="323">
        <f>ROUND(L153*K153,2)</f>
        <v>3936</v>
      </c>
      <c r="O153" s="322"/>
      <c r="P153" s="322"/>
      <c r="Q153" s="322"/>
      <c r="R153" s="220"/>
      <c r="S153" s="389">
        <f aca="true" t="shared" si="5" ref="S153:S177">R153*L153</f>
        <v>0</v>
      </c>
      <c r="T153" s="390">
        <v>-220</v>
      </c>
      <c r="U153" s="389">
        <f aca="true" t="shared" si="6" ref="U153:U177">T153*L153</f>
        <v>-2706</v>
      </c>
      <c r="V153" s="389">
        <f aca="true" t="shared" si="7" ref="V153:V177">K153+R153+T153</f>
        <v>100</v>
      </c>
      <c r="W153" s="120">
        <f aca="true" t="shared" si="8" ref="W153:W177">V153*L153</f>
        <v>1230</v>
      </c>
      <c r="X153" s="90"/>
      <c r="Z153" s="91" t="s">
        <v>1</v>
      </c>
      <c r="AA153" s="92" t="s">
        <v>22</v>
      </c>
      <c r="AB153" s="93">
        <v>0</v>
      </c>
      <c r="AC153" s="93">
        <f>AB153*K153</f>
        <v>0</v>
      </c>
      <c r="AD153" s="93">
        <v>6.3E-05</v>
      </c>
      <c r="AE153" s="93">
        <f>AD153*K153</f>
        <v>0.02016</v>
      </c>
      <c r="AF153" s="93">
        <v>0</v>
      </c>
      <c r="AG153" s="94">
        <f>AF153*K153</f>
        <v>0</v>
      </c>
      <c r="AX153" s="7" t="s">
        <v>84</v>
      </c>
      <c r="AZ153" s="7" t="s">
        <v>83</v>
      </c>
      <c r="BA153" s="7" t="s">
        <v>42</v>
      </c>
      <c r="BE153" s="7" t="s">
        <v>78</v>
      </c>
      <c r="BK153" s="95">
        <f>IF(AA153="základní",N153,0)</f>
        <v>3936</v>
      </c>
      <c r="BL153" s="95">
        <f>IF(AA153="snížená",N153,0)</f>
        <v>0</v>
      </c>
      <c r="BM153" s="95">
        <f>IF(AA153="zákl. přenesená",N153,0)</f>
        <v>0</v>
      </c>
      <c r="BN153" s="95">
        <f>IF(AA153="sníž. přenesená",N153,0)</f>
        <v>0</v>
      </c>
      <c r="BO153" s="95">
        <f>IF(AA153="nulová",N153,0)</f>
        <v>0</v>
      </c>
      <c r="BP153" s="7" t="s">
        <v>9</v>
      </c>
      <c r="BQ153" s="95">
        <f>ROUND(L153*K153,2)</f>
        <v>3936</v>
      </c>
      <c r="BR153" s="7" t="s">
        <v>81</v>
      </c>
      <c r="BS153" s="7" t="s">
        <v>93</v>
      </c>
    </row>
    <row r="154" spans="2:71" s="15" customFormat="1" ht="28.5" customHeight="1">
      <c r="B154" s="89"/>
      <c r="C154" s="184">
        <v>23</v>
      </c>
      <c r="D154" s="184" t="s">
        <v>79</v>
      </c>
      <c r="E154" s="193" t="s">
        <v>94</v>
      </c>
      <c r="F154" s="329" t="s">
        <v>95</v>
      </c>
      <c r="G154" s="322"/>
      <c r="H154" s="322"/>
      <c r="I154" s="322"/>
      <c r="J154" s="194" t="s">
        <v>90</v>
      </c>
      <c r="K154" s="195">
        <v>120</v>
      </c>
      <c r="L154" s="321">
        <v>29.4</v>
      </c>
      <c r="M154" s="322"/>
      <c r="N154" s="321">
        <f>ROUND(L154*K154,2)</f>
        <v>3528</v>
      </c>
      <c r="O154" s="322"/>
      <c r="P154" s="322"/>
      <c r="Q154" s="322"/>
      <c r="R154" s="220"/>
      <c r="S154" s="389">
        <f t="shared" si="5"/>
        <v>0</v>
      </c>
      <c r="T154" s="390">
        <v>-120</v>
      </c>
      <c r="U154" s="389">
        <f t="shared" si="6"/>
        <v>-3528</v>
      </c>
      <c r="V154" s="389">
        <f t="shared" si="7"/>
        <v>0</v>
      </c>
      <c r="W154" s="120">
        <f t="shared" si="8"/>
        <v>0</v>
      </c>
      <c r="X154" s="90"/>
      <c r="Z154" s="91" t="s">
        <v>1</v>
      </c>
      <c r="AA154" s="92" t="s">
        <v>22</v>
      </c>
      <c r="AB154" s="93">
        <v>0.106</v>
      </c>
      <c r="AC154" s="93">
        <f>AB154*K154</f>
        <v>12.719999999999999</v>
      </c>
      <c r="AD154" s="93">
        <v>0</v>
      </c>
      <c r="AE154" s="93">
        <f>AD154*K154</f>
        <v>0</v>
      </c>
      <c r="AF154" s="93">
        <v>0</v>
      </c>
      <c r="AG154" s="94">
        <f>AF154*K154</f>
        <v>0</v>
      </c>
      <c r="AX154" s="7" t="s">
        <v>81</v>
      </c>
      <c r="AZ154" s="7" t="s">
        <v>79</v>
      </c>
      <c r="BA154" s="7" t="s">
        <v>42</v>
      </c>
      <c r="BE154" s="7" t="s">
        <v>78</v>
      </c>
      <c r="BK154" s="95">
        <f>IF(AA154="základní",N154,0)</f>
        <v>3528</v>
      </c>
      <c r="BL154" s="95">
        <f>IF(AA154="snížená",N154,0)</f>
        <v>0</v>
      </c>
      <c r="BM154" s="95">
        <f>IF(AA154="zákl. přenesená",N154,0)</f>
        <v>0</v>
      </c>
      <c r="BN154" s="95">
        <f>IF(AA154="sníž. přenesená",N154,0)</f>
        <v>0</v>
      </c>
      <c r="BO154" s="95">
        <f>IF(AA154="nulová",N154,0)</f>
        <v>0</v>
      </c>
      <c r="BP154" s="7" t="s">
        <v>9</v>
      </c>
      <c r="BQ154" s="95">
        <f>ROUND(L154*K154,2)</f>
        <v>3528</v>
      </c>
      <c r="BR154" s="7" t="s">
        <v>81</v>
      </c>
      <c r="BS154" s="7" t="s">
        <v>96</v>
      </c>
    </row>
    <row r="155" spans="2:71" s="15" customFormat="1" ht="28.5" customHeight="1">
      <c r="B155" s="89"/>
      <c r="C155" s="196">
        <v>24</v>
      </c>
      <c r="D155" s="196" t="s">
        <v>83</v>
      </c>
      <c r="E155" s="197" t="s">
        <v>97</v>
      </c>
      <c r="F155" s="328" t="s">
        <v>253</v>
      </c>
      <c r="G155" s="325"/>
      <c r="H155" s="325"/>
      <c r="I155" s="325"/>
      <c r="J155" s="198" t="s">
        <v>90</v>
      </c>
      <c r="K155" s="199">
        <v>120</v>
      </c>
      <c r="L155" s="323">
        <v>20.7</v>
      </c>
      <c r="M155" s="325"/>
      <c r="N155" s="323">
        <f>ROUND(L155*K155,2)</f>
        <v>2484</v>
      </c>
      <c r="O155" s="322"/>
      <c r="P155" s="322"/>
      <c r="Q155" s="322"/>
      <c r="R155" s="220"/>
      <c r="S155" s="389">
        <f t="shared" si="5"/>
        <v>0</v>
      </c>
      <c r="T155" s="390">
        <v>-120</v>
      </c>
      <c r="U155" s="389">
        <f t="shared" si="6"/>
        <v>-2484</v>
      </c>
      <c r="V155" s="389">
        <f t="shared" si="7"/>
        <v>0</v>
      </c>
      <c r="W155" s="120">
        <f t="shared" si="8"/>
        <v>0</v>
      </c>
      <c r="X155" s="90"/>
      <c r="Z155" s="91"/>
      <c r="AA155" s="92"/>
      <c r="AB155" s="93"/>
      <c r="AC155" s="93"/>
      <c r="AD155" s="93"/>
      <c r="AE155" s="93"/>
      <c r="AF155" s="93"/>
      <c r="AG155" s="94"/>
      <c r="AX155" s="7"/>
      <c r="AZ155" s="7"/>
      <c r="BA155" s="7"/>
      <c r="BE155" s="7"/>
      <c r="BK155" s="95"/>
      <c r="BL155" s="95"/>
      <c r="BM155" s="95"/>
      <c r="BN155" s="95"/>
      <c r="BO155" s="95"/>
      <c r="BP155" s="7"/>
      <c r="BQ155" s="95">
        <f>ROUND(L155*K155,2)</f>
        <v>2484</v>
      </c>
      <c r="BR155" s="7"/>
      <c r="BS155" s="7"/>
    </row>
    <row r="156" spans="2:71" s="15" customFormat="1" ht="28.5" customHeight="1">
      <c r="B156" s="89"/>
      <c r="C156" s="184">
        <v>25</v>
      </c>
      <c r="D156" s="184" t="s">
        <v>79</v>
      </c>
      <c r="E156" s="193" t="s">
        <v>126</v>
      </c>
      <c r="F156" s="299" t="s">
        <v>291</v>
      </c>
      <c r="G156" s="322"/>
      <c r="H156" s="322"/>
      <c r="I156" s="322"/>
      <c r="J156" s="194" t="s">
        <v>90</v>
      </c>
      <c r="K156" s="195">
        <v>0</v>
      </c>
      <c r="L156" s="321">
        <v>0</v>
      </c>
      <c r="M156" s="322"/>
      <c r="N156" s="321">
        <f aca="true" t="shared" si="9" ref="N156:N161">ROUND(L156*K156,2)</f>
        <v>0</v>
      </c>
      <c r="O156" s="322"/>
      <c r="P156" s="322"/>
      <c r="Q156" s="322"/>
      <c r="R156" s="220"/>
      <c r="S156" s="389">
        <f t="shared" si="5"/>
        <v>0</v>
      </c>
      <c r="T156" s="390"/>
      <c r="U156" s="389">
        <f t="shared" si="6"/>
        <v>0</v>
      </c>
      <c r="V156" s="389">
        <f t="shared" si="7"/>
        <v>0</v>
      </c>
      <c r="W156" s="120">
        <f t="shared" si="8"/>
        <v>0</v>
      </c>
      <c r="X156" s="90"/>
      <c r="Z156" s="91"/>
      <c r="AA156" s="92"/>
      <c r="AB156" s="93"/>
      <c r="AC156" s="93"/>
      <c r="AD156" s="93"/>
      <c r="AE156" s="93"/>
      <c r="AF156" s="93"/>
      <c r="AG156" s="94"/>
      <c r="AX156" s="7"/>
      <c r="AZ156" s="7"/>
      <c r="BA156" s="7"/>
      <c r="BE156" s="7"/>
      <c r="BK156" s="95"/>
      <c r="BL156" s="95"/>
      <c r="BM156" s="95"/>
      <c r="BN156" s="95"/>
      <c r="BO156" s="95"/>
      <c r="BP156" s="7"/>
      <c r="BQ156" s="95"/>
      <c r="BR156" s="7"/>
      <c r="BS156" s="7"/>
    </row>
    <row r="157" spans="2:71" s="15" customFormat="1" ht="28.5" customHeight="1">
      <c r="B157" s="89"/>
      <c r="C157" s="196">
        <v>26</v>
      </c>
      <c r="D157" s="196" t="s">
        <v>83</v>
      </c>
      <c r="E157" s="197" t="s">
        <v>127</v>
      </c>
      <c r="F157" s="310" t="s">
        <v>291</v>
      </c>
      <c r="G157" s="325"/>
      <c r="H157" s="325"/>
      <c r="I157" s="325"/>
      <c r="J157" s="198" t="s">
        <v>90</v>
      </c>
      <c r="K157" s="199">
        <v>0</v>
      </c>
      <c r="L157" s="323">
        <v>0</v>
      </c>
      <c r="M157" s="325"/>
      <c r="N157" s="323">
        <f t="shared" si="9"/>
        <v>0</v>
      </c>
      <c r="O157" s="322"/>
      <c r="P157" s="322"/>
      <c r="Q157" s="322"/>
      <c r="R157" s="220"/>
      <c r="S157" s="389">
        <f t="shared" si="5"/>
        <v>0</v>
      </c>
      <c r="T157" s="390"/>
      <c r="U157" s="389">
        <f t="shared" si="6"/>
        <v>0</v>
      </c>
      <c r="V157" s="389">
        <f t="shared" si="7"/>
        <v>0</v>
      </c>
      <c r="W157" s="120">
        <f t="shared" si="8"/>
        <v>0</v>
      </c>
      <c r="X157" s="90"/>
      <c r="Z157" s="91"/>
      <c r="AA157" s="92"/>
      <c r="AB157" s="93"/>
      <c r="AC157" s="93"/>
      <c r="AD157" s="93"/>
      <c r="AE157" s="93"/>
      <c r="AF157" s="93"/>
      <c r="AG157" s="94"/>
      <c r="AX157" s="7"/>
      <c r="AZ157" s="7"/>
      <c r="BA157" s="7"/>
      <c r="BE157" s="7"/>
      <c r="BK157" s="95"/>
      <c r="BL157" s="95"/>
      <c r="BM157" s="95"/>
      <c r="BN157" s="95"/>
      <c r="BO157" s="95"/>
      <c r="BP157" s="7"/>
      <c r="BQ157" s="95"/>
      <c r="BR157" s="7"/>
      <c r="BS157" s="7"/>
    </row>
    <row r="158" spans="2:71" s="15" customFormat="1" ht="28.5" customHeight="1">
      <c r="B158" s="89"/>
      <c r="C158" s="184">
        <v>27</v>
      </c>
      <c r="D158" s="184" t="s">
        <v>79</v>
      </c>
      <c r="E158" s="208" t="s">
        <v>144</v>
      </c>
      <c r="F158" s="316" t="s">
        <v>143</v>
      </c>
      <c r="G158" s="303"/>
      <c r="H158" s="303"/>
      <c r="I158" s="303"/>
      <c r="J158" s="194" t="s">
        <v>101</v>
      </c>
      <c r="K158" s="195">
        <f>K159+K160+K161+K162</f>
        <v>141</v>
      </c>
      <c r="L158" s="321">
        <v>18.9</v>
      </c>
      <c r="M158" s="322"/>
      <c r="N158" s="321">
        <f t="shared" si="9"/>
        <v>2664.9</v>
      </c>
      <c r="O158" s="322"/>
      <c r="P158" s="322"/>
      <c r="Q158" s="322"/>
      <c r="R158" s="220"/>
      <c r="S158" s="389">
        <f t="shared" si="5"/>
        <v>0</v>
      </c>
      <c r="T158" s="390">
        <v>-60</v>
      </c>
      <c r="U158" s="389">
        <f t="shared" si="6"/>
        <v>-1134</v>
      </c>
      <c r="V158" s="389">
        <f t="shared" si="7"/>
        <v>81</v>
      </c>
      <c r="W158" s="120">
        <f t="shared" si="8"/>
        <v>1530.8999999999999</v>
      </c>
      <c r="X158" s="90"/>
      <c r="Z158" s="91"/>
      <c r="AA158" s="92"/>
      <c r="AB158" s="93"/>
      <c r="AC158" s="93"/>
      <c r="AD158" s="93"/>
      <c r="AE158" s="93"/>
      <c r="AF158" s="93"/>
      <c r="AG158" s="94"/>
      <c r="AX158" s="7"/>
      <c r="AZ158" s="7"/>
      <c r="BA158" s="7"/>
      <c r="BE158" s="7"/>
      <c r="BK158" s="95"/>
      <c r="BL158" s="95"/>
      <c r="BM158" s="95"/>
      <c r="BN158" s="95"/>
      <c r="BO158" s="95"/>
      <c r="BP158" s="7"/>
      <c r="BQ158" s="95"/>
      <c r="BR158" s="7"/>
      <c r="BS158" s="7"/>
    </row>
    <row r="159" spans="2:71" s="15" customFormat="1" ht="28.5" customHeight="1">
      <c r="B159" s="89"/>
      <c r="C159" s="196">
        <v>28</v>
      </c>
      <c r="D159" s="189" t="s">
        <v>83</v>
      </c>
      <c r="E159" s="211" t="s">
        <v>145</v>
      </c>
      <c r="F159" s="304" t="s">
        <v>220</v>
      </c>
      <c r="G159" s="305"/>
      <c r="H159" s="305"/>
      <c r="I159" s="305"/>
      <c r="J159" s="212" t="s">
        <v>80</v>
      </c>
      <c r="K159" s="199">
        <v>121</v>
      </c>
      <c r="L159" s="313">
        <v>5.1</v>
      </c>
      <c r="M159" s="305"/>
      <c r="N159" s="323">
        <f t="shared" si="9"/>
        <v>617.1</v>
      </c>
      <c r="O159" s="322"/>
      <c r="P159" s="322"/>
      <c r="Q159" s="322"/>
      <c r="R159" s="220"/>
      <c r="S159" s="389">
        <f t="shared" si="5"/>
        <v>0</v>
      </c>
      <c r="T159" s="390">
        <v>-61</v>
      </c>
      <c r="U159" s="389">
        <f t="shared" si="6"/>
        <v>-311.09999999999997</v>
      </c>
      <c r="V159" s="389">
        <f t="shared" si="7"/>
        <v>60</v>
      </c>
      <c r="W159" s="120">
        <f t="shared" si="8"/>
        <v>306</v>
      </c>
      <c r="X159" s="90"/>
      <c r="Z159" s="91"/>
      <c r="AA159" s="92"/>
      <c r="AB159" s="93"/>
      <c r="AC159" s="93"/>
      <c r="AD159" s="93"/>
      <c r="AE159" s="93"/>
      <c r="AF159" s="93"/>
      <c r="AG159" s="94"/>
      <c r="AX159" s="7"/>
      <c r="AZ159" s="7"/>
      <c r="BA159" s="7"/>
      <c r="BE159" s="7"/>
      <c r="BK159" s="95"/>
      <c r="BL159" s="95"/>
      <c r="BM159" s="95"/>
      <c r="BN159" s="95"/>
      <c r="BO159" s="95"/>
      <c r="BP159" s="7"/>
      <c r="BQ159" s="95"/>
      <c r="BR159" s="7"/>
      <c r="BS159" s="7"/>
    </row>
    <row r="160" spans="2:71" s="15" customFormat="1" ht="28.5" customHeight="1">
      <c r="B160" s="89"/>
      <c r="C160" s="179">
        <v>29</v>
      </c>
      <c r="D160" s="189" t="s">
        <v>83</v>
      </c>
      <c r="E160" s="211" t="s">
        <v>146</v>
      </c>
      <c r="F160" s="304" t="s">
        <v>147</v>
      </c>
      <c r="G160" s="305"/>
      <c r="H160" s="305"/>
      <c r="I160" s="305"/>
      <c r="J160" s="212" t="s">
        <v>80</v>
      </c>
      <c r="K160" s="199">
        <v>12</v>
      </c>
      <c r="L160" s="313">
        <v>40.6</v>
      </c>
      <c r="M160" s="305"/>
      <c r="N160" s="323">
        <f t="shared" si="9"/>
        <v>487.2</v>
      </c>
      <c r="O160" s="322"/>
      <c r="P160" s="322"/>
      <c r="Q160" s="322"/>
      <c r="R160" s="220"/>
      <c r="S160" s="389">
        <f t="shared" si="5"/>
        <v>0</v>
      </c>
      <c r="T160" s="390">
        <v>-12</v>
      </c>
      <c r="U160" s="389">
        <f t="shared" si="6"/>
        <v>-487.20000000000005</v>
      </c>
      <c r="V160" s="389">
        <f t="shared" si="7"/>
        <v>0</v>
      </c>
      <c r="W160" s="120">
        <f t="shared" si="8"/>
        <v>0</v>
      </c>
      <c r="X160" s="90"/>
      <c r="Z160" s="91"/>
      <c r="AA160" s="92"/>
      <c r="AB160" s="93"/>
      <c r="AC160" s="93"/>
      <c r="AD160" s="93"/>
      <c r="AE160" s="93"/>
      <c r="AF160" s="93"/>
      <c r="AG160" s="94"/>
      <c r="AX160" s="7"/>
      <c r="AZ160" s="7"/>
      <c r="BA160" s="7"/>
      <c r="BE160" s="7"/>
      <c r="BK160" s="95"/>
      <c r="BL160" s="95"/>
      <c r="BM160" s="95"/>
      <c r="BN160" s="95"/>
      <c r="BO160" s="95"/>
      <c r="BP160" s="7"/>
      <c r="BQ160" s="95"/>
      <c r="BR160" s="7"/>
      <c r="BS160" s="7"/>
    </row>
    <row r="161" spans="2:71" s="15" customFormat="1" ht="28.5" customHeight="1">
      <c r="B161" s="89"/>
      <c r="C161" s="196">
        <v>30</v>
      </c>
      <c r="D161" s="189" t="s">
        <v>83</v>
      </c>
      <c r="E161" s="211" t="s">
        <v>148</v>
      </c>
      <c r="F161" s="304" t="s">
        <v>149</v>
      </c>
      <c r="G161" s="305"/>
      <c r="H161" s="305"/>
      <c r="I161" s="305"/>
      <c r="J161" s="212" t="s">
        <v>80</v>
      </c>
      <c r="K161" s="199">
        <v>4</v>
      </c>
      <c r="L161" s="313">
        <v>82</v>
      </c>
      <c r="M161" s="305"/>
      <c r="N161" s="323">
        <f t="shared" si="9"/>
        <v>328</v>
      </c>
      <c r="O161" s="322"/>
      <c r="P161" s="322"/>
      <c r="Q161" s="322"/>
      <c r="R161" s="220"/>
      <c r="S161" s="389">
        <f t="shared" si="5"/>
        <v>0</v>
      </c>
      <c r="T161" s="390">
        <v>-4</v>
      </c>
      <c r="U161" s="389">
        <f t="shared" si="6"/>
        <v>-328</v>
      </c>
      <c r="V161" s="120">
        <f t="shared" si="7"/>
        <v>0</v>
      </c>
      <c r="W161" s="120">
        <f t="shared" si="8"/>
        <v>0</v>
      </c>
      <c r="X161" s="90"/>
      <c r="Z161" s="91"/>
      <c r="AA161" s="92"/>
      <c r="AB161" s="93"/>
      <c r="AC161" s="93"/>
      <c r="AD161" s="93"/>
      <c r="AE161" s="93"/>
      <c r="AF161" s="93"/>
      <c r="AG161" s="94"/>
      <c r="AX161" s="7"/>
      <c r="AZ161" s="7"/>
      <c r="BA161" s="7"/>
      <c r="BE161" s="7"/>
      <c r="BK161" s="95"/>
      <c r="BL161" s="95"/>
      <c r="BM161" s="95"/>
      <c r="BN161" s="95"/>
      <c r="BO161" s="95"/>
      <c r="BP161" s="7"/>
      <c r="BQ161" s="95"/>
      <c r="BR161" s="7"/>
      <c r="BS161" s="7"/>
    </row>
    <row r="162" spans="2:71" s="15" customFormat="1" ht="28.5" customHeight="1">
      <c r="B162" s="89"/>
      <c r="C162" s="196">
        <v>31</v>
      </c>
      <c r="D162" s="189" t="s">
        <v>83</v>
      </c>
      <c r="E162" s="211" t="s">
        <v>221</v>
      </c>
      <c r="F162" s="304" t="s">
        <v>222</v>
      </c>
      <c r="G162" s="305"/>
      <c r="H162" s="305"/>
      <c r="I162" s="305"/>
      <c r="J162" s="212" t="s">
        <v>80</v>
      </c>
      <c r="K162" s="199">
        <v>4</v>
      </c>
      <c r="L162" s="313">
        <v>32.1</v>
      </c>
      <c r="M162" s="305"/>
      <c r="N162" s="312">
        <f aca="true" t="shared" si="10" ref="N162:N168">ROUND(L162*K162,2)</f>
        <v>128.4</v>
      </c>
      <c r="O162" s="314"/>
      <c r="P162" s="314"/>
      <c r="Q162" s="314"/>
      <c r="R162" s="390"/>
      <c r="S162" s="389">
        <f t="shared" si="5"/>
        <v>0</v>
      </c>
      <c r="T162" s="390">
        <v>-4</v>
      </c>
      <c r="U162" s="389">
        <f t="shared" si="6"/>
        <v>-128.4</v>
      </c>
      <c r="V162" s="120">
        <f t="shared" si="7"/>
        <v>0</v>
      </c>
      <c r="W162" s="120">
        <f t="shared" si="8"/>
        <v>0</v>
      </c>
      <c r="X162" s="90"/>
      <c r="Z162" s="91"/>
      <c r="AA162" s="92"/>
      <c r="AB162" s="93"/>
      <c r="AC162" s="93"/>
      <c r="AD162" s="93"/>
      <c r="AE162" s="93"/>
      <c r="AF162" s="93"/>
      <c r="AG162" s="94"/>
      <c r="AX162" s="7"/>
      <c r="AZ162" s="7"/>
      <c r="BA162" s="7"/>
      <c r="BE162" s="7"/>
      <c r="BK162" s="95"/>
      <c r="BL162" s="95"/>
      <c r="BM162" s="95"/>
      <c r="BN162" s="95"/>
      <c r="BO162" s="95"/>
      <c r="BP162" s="7"/>
      <c r="BQ162" s="95"/>
      <c r="BR162" s="7"/>
      <c r="BS162" s="7"/>
    </row>
    <row r="163" spans="2:71" s="15" customFormat="1" ht="28.5" customHeight="1">
      <c r="B163" s="89"/>
      <c r="C163" s="184">
        <v>32</v>
      </c>
      <c r="D163" s="184" t="s">
        <v>79</v>
      </c>
      <c r="E163" s="208" t="s">
        <v>150</v>
      </c>
      <c r="F163" s="316" t="s">
        <v>151</v>
      </c>
      <c r="G163" s="303"/>
      <c r="H163" s="303"/>
      <c r="I163" s="303"/>
      <c r="J163" s="209" t="s">
        <v>80</v>
      </c>
      <c r="K163" s="195">
        <v>2</v>
      </c>
      <c r="L163" s="302">
        <v>64.4</v>
      </c>
      <c r="M163" s="303"/>
      <c r="N163" s="315">
        <f t="shared" si="10"/>
        <v>128.8</v>
      </c>
      <c r="O163" s="314"/>
      <c r="P163" s="314"/>
      <c r="Q163" s="314"/>
      <c r="R163" s="390">
        <v>6</v>
      </c>
      <c r="S163" s="389">
        <f t="shared" si="5"/>
        <v>386.40000000000003</v>
      </c>
      <c r="T163" s="390"/>
      <c r="U163" s="389">
        <f t="shared" si="6"/>
        <v>0</v>
      </c>
      <c r="V163" s="120">
        <f t="shared" si="7"/>
        <v>8</v>
      </c>
      <c r="W163" s="120">
        <f t="shared" si="8"/>
        <v>515.2</v>
      </c>
      <c r="X163" s="90"/>
      <c r="Z163" s="91"/>
      <c r="AA163" s="92"/>
      <c r="AB163" s="93"/>
      <c r="AC163" s="93"/>
      <c r="AD163" s="93"/>
      <c r="AE163" s="93"/>
      <c r="AF163" s="93"/>
      <c r="AG163" s="94"/>
      <c r="AX163" s="7"/>
      <c r="AZ163" s="7"/>
      <c r="BA163" s="7"/>
      <c r="BE163" s="7"/>
      <c r="BK163" s="95"/>
      <c r="BL163" s="95"/>
      <c r="BM163" s="95"/>
      <c r="BN163" s="95"/>
      <c r="BO163" s="95"/>
      <c r="BP163" s="7"/>
      <c r="BQ163" s="95"/>
      <c r="BR163" s="7"/>
      <c r="BS163" s="7"/>
    </row>
    <row r="164" spans="2:71" s="15" customFormat="1" ht="28.5" customHeight="1">
      <c r="B164" s="89"/>
      <c r="C164" s="196">
        <v>33</v>
      </c>
      <c r="D164" s="196" t="s">
        <v>83</v>
      </c>
      <c r="E164" s="211" t="s">
        <v>152</v>
      </c>
      <c r="F164" s="304" t="s">
        <v>153</v>
      </c>
      <c r="G164" s="305"/>
      <c r="H164" s="305"/>
      <c r="I164" s="305"/>
      <c r="J164" s="212" t="s">
        <v>80</v>
      </c>
      <c r="K164" s="199">
        <v>2</v>
      </c>
      <c r="L164" s="313">
        <v>190.7</v>
      </c>
      <c r="M164" s="305"/>
      <c r="N164" s="312">
        <f t="shared" si="10"/>
        <v>381.4</v>
      </c>
      <c r="O164" s="314"/>
      <c r="P164" s="314"/>
      <c r="Q164" s="314"/>
      <c r="R164" s="390"/>
      <c r="S164" s="389">
        <f t="shared" si="5"/>
        <v>0</v>
      </c>
      <c r="T164" s="390"/>
      <c r="U164" s="389">
        <f t="shared" si="6"/>
        <v>0</v>
      </c>
      <c r="V164" s="120">
        <f t="shared" si="7"/>
        <v>2</v>
      </c>
      <c r="W164" s="120">
        <f t="shared" si="8"/>
        <v>381.4</v>
      </c>
      <c r="X164" s="90"/>
      <c r="Z164" s="91"/>
      <c r="AA164" s="92"/>
      <c r="AB164" s="93"/>
      <c r="AC164" s="93"/>
      <c r="AD164" s="93"/>
      <c r="AE164" s="93"/>
      <c r="AF164" s="93"/>
      <c r="AG164" s="94"/>
      <c r="AX164" s="7"/>
      <c r="AZ164" s="7"/>
      <c r="BA164" s="7"/>
      <c r="BE164" s="7"/>
      <c r="BK164" s="95"/>
      <c r="BL164" s="95"/>
      <c r="BM164" s="95"/>
      <c r="BN164" s="95"/>
      <c r="BO164" s="95"/>
      <c r="BP164" s="7"/>
      <c r="BQ164" s="95"/>
      <c r="BR164" s="7"/>
      <c r="BS164" s="7"/>
    </row>
    <row r="165" spans="2:71" s="15" customFormat="1" ht="28.5" customHeight="1">
      <c r="B165" s="89"/>
      <c r="C165" s="184">
        <v>34</v>
      </c>
      <c r="D165" s="184" t="s">
        <v>79</v>
      </c>
      <c r="E165" s="208" t="s">
        <v>155</v>
      </c>
      <c r="F165" s="316" t="s">
        <v>223</v>
      </c>
      <c r="G165" s="303"/>
      <c r="H165" s="303"/>
      <c r="I165" s="303"/>
      <c r="J165" s="194" t="s">
        <v>90</v>
      </c>
      <c r="K165" s="210">
        <v>30</v>
      </c>
      <c r="L165" s="302">
        <v>49.7</v>
      </c>
      <c r="M165" s="303"/>
      <c r="N165" s="315">
        <f t="shared" si="10"/>
        <v>1491</v>
      </c>
      <c r="O165" s="314"/>
      <c r="P165" s="314"/>
      <c r="Q165" s="314"/>
      <c r="R165" s="390"/>
      <c r="S165" s="389">
        <f t="shared" si="5"/>
        <v>0</v>
      </c>
      <c r="T165" s="390"/>
      <c r="U165" s="389">
        <f t="shared" si="6"/>
        <v>0</v>
      </c>
      <c r="V165" s="120">
        <f t="shared" si="7"/>
        <v>30</v>
      </c>
      <c r="W165" s="120">
        <f t="shared" si="8"/>
        <v>1491</v>
      </c>
      <c r="X165" s="90"/>
      <c r="Z165" s="91"/>
      <c r="AA165" s="92"/>
      <c r="AB165" s="93"/>
      <c r="AC165" s="93"/>
      <c r="AD165" s="93"/>
      <c r="AE165" s="93"/>
      <c r="AF165" s="93"/>
      <c r="AG165" s="94"/>
      <c r="AX165" s="7"/>
      <c r="AZ165" s="7"/>
      <c r="BA165" s="7"/>
      <c r="BE165" s="7"/>
      <c r="BK165" s="95"/>
      <c r="BL165" s="95"/>
      <c r="BM165" s="95"/>
      <c r="BN165" s="95"/>
      <c r="BO165" s="95"/>
      <c r="BP165" s="7"/>
      <c r="BQ165" s="95"/>
      <c r="BR165" s="7"/>
      <c r="BS165" s="7"/>
    </row>
    <row r="166" spans="2:71" s="15" customFormat="1" ht="28.5" customHeight="1">
      <c r="B166" s="89"/>
      <c r="C166" s="196">
        <v>35</v>
      </c>
      <c r="D166" s="196" t="s">
        <v>83</v>
      </c>
      <c r="E166" s="211" t="s">
        <v>156</v>
      </c>
      <c r="F166" s="304" t="s">
        <v>157</v>
      </c>
      <c r="G166" s="305"/>
      <c r="H166" s="305"/>
      <c r="I166" s="305"/>
      <c r="J166" s="198" t="s">
        <v>90</v>
      </c>
      <c r="K166" s="213">
        <v>30</v>
      </c>
      <c r="L166" s="313">
        <v>38.1</v>
      </c>
      <c r="M166" s="305"/>
      <c r="N166" s="323">
        <f t="shared" si="10"/>
        <v>1143</v>
      </c>
      <c r="O166" s="322"/>
      <c r="P166" s="322"/>
      <c r="Q166" s="322"/>
      <c r="R166" s="220"/>
      <c r="S166" s="120">
        <f t="shared" si="5"/>
        <v>0</v>
      </c>
      <c r="T166" s="220"/>
      <c r="U166" s="120">
        <f t="shared" si="6"/>
        <v>0</v>
      </c>
      <c r="V166" s="120">
        <f t="shared" si="7"/>
        <v>30</v>
      </c>
      <c r="W166" s="120">
        <f t="shared" si="8"/>
        <v>1143</v>
      </c>
      <c r="X166" s="90"/>
      <c r="Z166" s="91"/>
      <c r="AA166" s="92"/>
      <c r="AB166" s="93"/>
      <c r="AC166" s="93"/>
      <c r="AD166" s="93"/>
      <c r="AE166" s="93"/>
      <c r="AF166" s="93"/>
      <c r="AG166" s="94"/>
      <c r="AX166" s="7"/>
      <c r="AZ166" s="7"/>
      <c r="BA166" s="7"/>
      <c r="BE166" s="7"/>
      <c r="BK166" s="95"/>
      <c r="BL166" s="95"/>
      <c r="BM166" s="95"/>
      <c r="BN166" s="95"/>
      <c r="BO166" s="95"/>
      <c r="BP166" s="7"/>
      <c r="BQ166" s="95"/>
      <c r="BR166" s="7"/>
      <c r="BS166" s="7"/>
    </row>
    <row r="167" spans="2:71" s="15" customFormat="1" ht="28.5" customHeight="1">
      <c r="B167" s="89"/>
      <c r="C167" s="184">
        <v>36</v>
      </c>
      <c r="D167" s="184" t="s">
        <v>79</v>
      </c>
      <c r="E167" s="208" t="s">
        <v>158</v>
      </c>
      <c r="F167" s="316" t="s">
        <v>159</v>
      </c>
      <c r="G167" s="303"/>
      <c r="H167" s="303"/>
      <c r="I167" s="303"/>
      <c r="J167" s="194" t="s">
        <v>90</v>
      </c>
      <c r="K167" s="210">
        <v>4</v>
      </c>
      <c r="L167" s="302">
        <v>97.6</v>
      </c>
      <c r="M167" s="303"/>
      <c r="N167" s="321">
        <f t="shared" si="10"/>
        <v>390.4</v>
      </c>
      <c r="O167" s="322"/>
      <c r="P167" s="322"/>
      <c r="Q167" s="322"/>
      <c r="R167" s="220"/>
      <c r="S167" s="120">
        <f t="shared" si="5"/>
        <v>0</v>
      </c>
      <c r="T167" s="220"/>
      <c r="U167" s="120">
        <f t="shared" si="6"/>
        <v>0</v>
      </c>
      <c r="V167" s="120">
        <f t="shared" si="7"/>
        <v>4</v>
      </c>
      <c r="W167" s="120">
        <f t="shared" si="8"/>
        <v>390.4</v>
      </c>
      <c r="X167" s="90"/>
      <c r="Z167" s="91"/>
      <c r="AA167" s="92"/>
      <c r="AB167" s="93"/>
      <c r="AC167" s="93"/>
      <c r="AD167" s="93"/>
      <c r="AE167" s="93"/>
      <c r="AF167" s="93"/>
      <c r="AG167" s="94"/>
      <c r="AX167" s="7"/>
      <c r="AZ167" s="7"/>
      <c r="BA167" s="7"/>
      <c r="BE167" s="7"/>
      <c r="BK167" s="95"/>
      <c r="BL167" s="95"/>
      <c r="BM167" s="95"/>
      <c r="BN167" s="95"/>
      <c r="BO167" s="95"/>
      <c r="BP167" s="7"/>
      <c r="BQ167" s="95"/>
      <c r="BR167" s="7"/>
      <c r="BS167" s="7"/>
    </row>
    <row r="168" spans="2:71" s="15" customFormat="1" ht="28.5" customHeight="1">
      <c r="B168" s="89"/>
      <c r="C168" s="196">
        <v>37</v>
      </c>
      <c r="D168" s="196" t="s">
        <v>83</v>
      </c>
      <c r="E168" s="211" t="s">
        <v>160</v>
      </c>
      <c r="F168" s="304" t="s">
        <v>161</v>
      </c>
      <c r="G168" s="305"/>
      <c r="H168" s="305"/>
      <c r="I168" s="305"/>
      <c r="J168" s="198" t="s">
        <v>90</v>
      </c>
      <c r="K168" s="213">
        <v>4</v>
      </c>
      <c r="L168" s="313">
        <v>49.3</v>
      </c>
      <c r="M168" s="305"/>
      <c r="N168" s="323">
        <f t="shared" si="10"/>
        <v>197.2</v>
      </c>
      <c r="O168" s="322"/>
      <c r="P168" s="322"/>
      <c r="Q168" s="322"/>
      <c r="R168" s="220"/>
      <c r="S168" s="120">
        <f t="shared" si="5"/>
        <v>0</v>
      </c>
      <c r="T168" s="220"/>
      <c r="U168" s="120">
        <f t="shared" si="6"/>
        <v>0</v>
      </c>
      <c r="V168" s="120">
        <f t="shared" si="7"/>
        <v>4</v>
      </c>
      <c r="W168" s="120">
        <f t="shared" si="8"/>
        <v>197.2</v>
      </c>
      <c r="X168" s="90"/>
      <c r="Z168" s="91"/>
      <c r="AA168" s="92"/>
      <c r="AB168" s="93"/>
      <c r="AC168" s="93"/>
      <c r="AD168" s="93"/>
      <c r="AE168" s="93"/>
      <c r="AF168" s="93"/>
      <c r="AG168" s="94"/>
      <c r="AX168" s="7"/>
      <c r="AZ168" s="7"/>
      <c r="BA168" s="7"/>
      <c r="BE168" s="7"/>
      <c r="BK168" s="95"/>
      <c r="BL168" s="95"/>
      <c r="BM168" s="95"/>
      <c r="BN168" s="95"/>
      <c r="BO168" s="95"/>
      <c r="BP168" s="7"/>
      <c r="BQ168" s="95"/>
      <c r="BR168" s="7"/>
      <c r="BS168" s="7"/>
    </row>
    <row r="169" spans="2:71" s="15" customFormat="1" ht="28.5" customHeight="1">
      <c r="B169" s="89"/>
      <c r="C169" s="196"/>
      <c r="D169" s="179" t="s">
        <v>83</v>
      </c>
      <c r="E169" s="211" t="s">
        <v>425</v>
      </c>
      <c r="F169" s="251" t="s">
        <v>426</v>
      </c>
      <c r="G169" s="252"/>
      <c r="H169" s="252"/>
      <c r="I169" s="253"/>
      <c r="J169" s="203" t="s">
        <v>90</v>
      </c>
      <c r="K169" s="213"/>
      <c r="L169" s="254">
        <v>18</v>
      </c>
      <c r="M169" s="255"/>
      <c r="N169" s="266"/>
      <c r="O169" s="267"/>
      <c r="P169" s="267"/>
      <c r="Q169" s="268"/>
      <c r="R169" s="232">
        <v>47</v>
      </c>
      <c r="S169" s="120">
        <f t="shared" si="5"/>
        <v>846</v>
      </c>
      <c r="T169" s="220"/>
      <c r="U169" s="120">
        <f t="shared" si="6"/>
        <v>0</v>
      </c>
      <c r="V169" s="120">
        <f t="shared" si="7"/>
        <v>47</v>
      </c>
      <c r="W169" s="120">
        <f t="shared" si="8"/>
        <v>846</v>
      </c>
      <c r="X169" s="90"/>
      <c r="Z169" s="91"/>
      <c r="AA169" s="92"/>
      <c r="AB169" s="93"/>
      <c r="AC169" s="93"/>
      <c r="AD169" s="93"/>
      <c r="AE169" s="93"/>
      <c r="AF169" s="93"/>
      <c r="AG169" s="94"/>
      <c r="AX169" s="7"/>
      <c r="AZ169" s="7"/>
      <c r="BA169" s="7"/>
      <c r="BE169" s="7"/>
      <c r="BK169" s="95"/>
      <c r="BL169" s="95"/>
      <c r="BM169" s="95"/>
      <c r="BN169" s="95"/>
      <c r="BO169" s="95"/>
      <c r="BP169" s="7"/>
      <c r="BQ169" s="95"/>
      <c r="BR169" s="7"/>
      <c r="BS169" s="7"/>
    </row>
    <row r="170" spans="2:71" s="15" customFormat="1" ht="28.5" customHeight="1">
      <c r="B170" s="89"/>
      <c r="C170" s="196"/>
      <c r="D170" s="179" t="s">
        <v>83</v>
      </c>
      <c r="E170" s="211" t="s">
        <v>427</v>
      </c>
      <c r="F170" s="251" t="s">
        <v>428</v>
      </c>
      <c r="G170" s="252"/>
      <c r="H170" s="252"/>
      <c r="I170" s="253"/>
      <c r="J170" s="203" t="s">
        <v>90</v>
      </c>
      <c r="K170" s="213"/>
      <c r="L170" s="254">
        <v>15</v>
      </c>
      <c r="M170" s="255"/>
      <c r="N170" s="243"/>
      <c r="O170" s="244"/>
      <c r="P170" s="244"/>
      <c r="Q170" s="244"/>
      <c r="R170" s="232">
        <v>43</v>
      </c>
      <c r="S170" s="120">
        <f t="shared" si="5"/>
        <v>645</v>
      </c>
      <c r="T170" s="220"/>
      <c r="U170" s="120">
        <f t="shared" si="6"/>
        <v>0</v>
      </c>
      <c r="V170" s="120">
        <f t="shared" si="7"/>
        <v>43</v>
      </c>
      <c r="W170" s="120">
        <f t="shared" si="8"/>
        <v>645</v>
      </c>
      <c r="X170" s="90"/>
      <c r="Z170" s="91"/>
      <c r="AA170" s="92"/>
      <c r="AB170" s="93"/>
      <c r="AC170" s="93"/>
      <c r="AD170" s="93"/>
      <c r="AE170" s="93"/>
      <c r="AF170" s="93"/>
      <c r="AG170" s="94"/>
      <c r="AX170" s="7"/>
      <c r="AZ170" s="7"/>
      <c r="BA170" s="7"/>
      <c r="BE170" s="7"/>
      <c r="BK170" s="95"/>
      <c r="BL170" s="95"/>
      <c r="BM170" s="95"/>
      <c r="BN170" s="95"/>
      <c r="BO170" s="95"/>
      <c r="BP170" s="7"/>
      <c r="BQ170" s="95"/>
      <c r="BR170" s="7"/>
      <c r="BS170" s="7"/>
    </row>
    <row r="171" spans="2:71" s="15" customFormat="1" ht="28.5" customHeight="1">
      <c r="B171" s="89"/>
      <c r="C171" s="196"/>
      <c r="D171" s="179" t="s">
        <v>83</v>
      </c>
      <c r="E171" s="211" t="s">
        <v>429</v>
      </c>
      <c r="F171" s="251" t="s">
        <v>430</v>
      </c>
      <c r="G171" s="252"/>
      <c r="H171" s="252"/>
      <c r="I171" s="253"/>
      <c r="J171" s="203" t="s">
        <v>101</v>
      </c>
      <c r="K171" s="213"/>
      <c r="L171" s="254">
        <v>5</v>
      </c>
      <c r="M171" s="255"/>
      <c r="N171" s="243"/>
      <c r="O171" s="244"/>
      <c r="P171" s="244"/>
      <c r="Q171" s="244"/>
      <c r="R171" s="232">
        <v>100</v>
      </c>
      <c r="S171" s="120">
        <f t="shared" si="5"/>
        <v>500</v>
      </c>
      <c r="T171" s="220"/>
      <c r="U171" s="120">
        <f t="shared" si="6"/>
        <v>0</v>
      </c>
      <c r="V171" s="120">
        <f t="shared" si="7"/>
        <v>100</v>
      </c>
      <c r="W171" s="120">
        <f t="shared" si="8"/>
        <v>500</v>
      </c>
      <c r="X171" s="90"/>
      <c r="Z171" s="91"/>
      <c r="AA171" s="92"/>
      <c r="AB171" s="93"/>
      <c r="AC171" s="93"/>
      <c r="AD171" s="93"/>
      <c r="AE171" s="93"/>
      <c r="AF171" s="93"/>
      <c r="AG171" s="94"/>
      <c r="AX171" s="7"/>
      <c r="AZ171" s="7"/>
      <c r="BA171" s="7"/>
      <c r="BE171" s="7"/>
      <c r="BK171" s="95"/>
      <c r="BL171" s="95"/>
      <c r="BM171" s="95"/>
      <c r="BN171" s="95"/>
      <c r="BO171" s="95"/>
      <c r="BP171" s="7"/>
      <c r="BQ171" s="95"/>
      <c r="BR171" s="7"/>
      <c r="BS171" s="7"/>
    </row>
    <row r="172" spans="2:71" s="15" customFormat="1" ht="28.5" customHeight="1">
      <c r="B172" s="89"/>
      <c r="C172" s="187"/>
      <c r="D172" s="187" t="s">
        <v>79</v>
      </c>
      <c r="E172" s="246" t="s">
        <v>431</v>
      </c>
      <c r="F172" s="256" t="s">
        <v>432</v>
      </c>
      <c r="G172" s="257"/>
      <c r="H172" s="257"/>
      <c r="I172" s="258"/>
      <c r="J172" s="247" t="s">
        <v>433</v>
      </c>
      <c r="K172" s="248"/>
      <c r="L172" s="259">
        <v>22000</v>
      </c>
      <c r="M172" s="260"/>
      <c r="N172" s="249"/>
      <c r="O172" s="250"/>
      <c r="P172" s="250"/>
      <c r="Q172" s="250"/>
      <c r="R172" s="232">
        <v>1</v>
      </c>
      <c r="S172" s="120">
        <f t="shared" si="5"/>
        <v>22000</v>
      </c>
      <c r="T172" s="220"/>
      <c r="U172" s="120">
        <f t="shared" si="6"/>
        <v>0</v>
      </c>
      <c r="V172" s="120">
        <f t="shared" si="7"/>
        <v>1</v>
      </c>
      <c r="W172" s="120">
        <f t="shared" si="8"/>
        <v>22000</v>
      </c>
      <c r="X172" s="90"/>
      <c r="Z172" s="91"/>
      <c r="AA172" s="92"/>
      <c r="AB172" s="93"/>
      <c r="AC172" s="93"/>
      <c r="AD172" s="93"/>
      <c r="AE172" s="93"/>
      <c r="AF172" s="93"/>
      <c r="AG172" s="94"/>
      <c r="AX172" s="7"/>
      <c r="AZ172" s="7"/>
      <c r="BA172" s="7"/>
      <c r="BE172" s="7"/>
      <c r="BK172" s="95"/>
      <c r="BL172" s="95"/>
      <c r="BM172" s="95"/>
      <c r="BN172" s="95"/>
      <c r="BO172" s="95"/>
      <c r="BP172" s="7"/>
      <c r="BQ172" s="95"/>
      <c r="BR172" s="7"/>
      <c r="BS172" s="7"/>
    </row>
    <row r="173" spans="2:71" s="15" customFormat="1" ht="28.5" customHeight="1">
      <c r="B173" s="89"/>
      <c r="C173" s="184">
        <v>38</v>
      </c>
      <c r="D173" s="184" t="s">
        <v>79</v>
      </c>
      <c r="E173" s="208" t="s">
        <v>248</v>
      </c>
      <c r="F173" s="318" t="s">
        <v>352</v>
      </c>
      <c r="G173" s="303"/>
      <c r="H173" s="303"/>
      <c r="I173" s="303"/>
      <c r="J173" s="194" t="s">
        <v>114</v>
      </c>
      <c r="K173" s="210">
        <v>120</v>
      </c>
      <c r="L173" s="302">
        <v>130</v>
      </c>
      <c r="M173" s="303"/>
      <c r="N173" s="321">
        <f>ROUND(L173*K173,2)</f>
        <v>15600</v>
      </c>
      <c r="O173" s="322"/>
      <c r="P173" s="322"/>
      <c r="Q173" s="322"/>
      <c r="R173" s="232"/>
      <c r="S173" s="245">
        <f t="shared" si="5"/>
        <v>0</v>
      </c>
      <c r="T173" s="232"/>
      <c r="U173" s="245">
        <f t="shared" si="6"/>
        <v>0</v>
      </c>
      <c r="V173" s="120">
        <f t="shared" si="7"/>
        <v>120</v>
      </c>
      <c r="W173" s="120">
        <f t="shared" si="8"/>
        <v>15600</v>
      </c>
      <c r="X173" s="90"/>
      <c r="Z173" s="91"/>
      <c r="AA173" s="92"/>
      <c r="AB173" s="93"/>
      <c r="AC173" s="93"/>
      <c r="AD173" s="93"/>
      <c r="AE173" s="93"/>
      <c r="AF173" s="93"/>
      <c r="AG173" s="94"/>
      <c r="AX173" s="7"/>
      <c r="AZ173" s="7"/>
      <c r="BA173" s="7"/>
      <c r="BE173" s="7"/>
      <c r="BK173" s="95"/>
      <c r="BL173" s="95"/>
      <c r="BM173" s="95"/>
      <c r="BN173" s="95"/>
      <c r="BO173" s="95"/>
      <c r="BP173" s="7"/>
      <c r="BQ173" s="95"/>
      <c r="BR173" s="7"/>
      <c r="BS173" s="7"/>
    </row>
    <row r="174" spans="2:71" s="15" customFormat="1" ht="28.5" customHeight="1">
      <c r="B174" s="89"/>
      <c r="C174" s="196">
        <v>39</v>
      </c>
      <c r="D174" s="184" t="s">
        <v>79</v>
      </c>
      <c r="E174" s="193" t="s">
        <v>117</v>
      </c>
      <c r="F174" s="329" t="s">
        <v>119</v>
      </c>
      <c r="G174" s="322"/>
      <c r="H174" s="322"/>
      <c r="I174" s="322"/>
      <c r="J174" s="194" t="s">
        <v>90</v>
      </c>
      <c r="K174" s="195">
        <v>120</v>
      </c>
      <c r="L174" s="321">
        <v>49.8</v>
      </c>
      <c r="M174" s="322"/>
      <c r="N174" s="321">
        <f>ROUND(L174*K174,2)</f>
        <v>5976</v>
      </c>
      <c r="O174" s="322"/>
      <c r="P174" s="322"/>
      <c r="Q174" s="322"/>
      <c r="R174" s="232"/>
      <c r="S174" s="245">
        <f t="shared" si="5"/>
        <v>0</v>
      </c>
      <c r="T174" s="232">
        <v>-100</v>
      </c>
      <c r="U174" s="245">
        <f t="shared" si="6"/>
        <v>-4980</v>
      </c>
      <c r="V174" s="120">
        <f t="shared" si="7"/>
        <v>20</v>
      </c>
      <c r="W174" s="120">
        <f t="shared" si="8"/>
        <v>996</v>
      </c>
      <c r="X174" s="90"/>
      <c r="Z174" s="91"/>
      <c r="AA174" s="92"/>
      <c r="AB174" s="93"/>
      <c r="AC174" s="93"/>
      <c r="AD174" s="93"/>
      <c r="AE174" s="93"/>
      <c r="AF174" s="93"/>
      <c r="AG174" s="94"/>
      <c r="AX174" s="7"/>
      <c r="AZ174" s="7"/>
      <c r="BA174" s="7"/>
      <c r="BE174" s="7"/>
      <c r="BK174" s="95"/>
      <c r="BL174" s="95"/>
      <c r="BM174" s="95"/>
      <c r="BN174" s="95"/>
      <c r="BO174" s="95"/>
      <c r="BP174" s="7"/>
      <c r="BQ174" s="95"/>
      <c r="BR174" s="7"/>
      <c r="BS174" s="7"/>
    </row>
    <row r="175" spans="2:71" s="15" customFormat="1" ht="28.5" customHeight="1">
      <c r="B175" s="89"/>
      <c r="C175" s="184">
        <v>40</v>
      </c>
      <c r="D175" s="196" t="s">
        <v>83</v>
      </c>
      <c r="E175" s="197" t="s">
        <v>118</v>
      </c>
      <c r="F175" s="328" t="s">
        <v>119</v>
      </c>
      <c r="G175" s="328"/>
      <c r="H175" s="328"/>
      <c r="I175" s="328"/>
      <c r="J175" s="198" t="s">
        <v>90</v>
      </c>
      <c r="K175" s="199">
        <v>120</v>
      </c>
      <c r="L175" s="323">
        <v>52.3</v>
      </c>
      <c r="M175" s="325"/>
      <c r="N175" s="323">
        <f>ROUND(L175*K175,2)</f>
        <v>6276</v>
      </c>
      <c r="O175" s="322"/>
      <c r="P175" s="322"/>
      <c r="Q175" s="322"/>
      <c r="R175" s="232"/>
      <c r="S175" s="245">
        <f t="shared" si="5"/>
        <v>0</v>
      </c>
      <c r="T175" s="232">
        <v>-100</v>
      </c>
      <c r="U175" s="245">
        <f t="shared" si="6"/>
        <v>-5230</v>
      </c>
      <c r="V175" s="120">
        <f t="shared" si="7"/>
        <v>20</v>
      </c>
      <c r="W175" s="120">
        <f t="shared" si="8"/>
        <v>1046</v>
      </c>
      <c r="X175" s="90"/>
      <c r="Z175" s="91"/>
      <c r="AA175" s="92"/>
      <c r="AB175" s="93"/>
      <c r="AC175" s="93"/>
      <c r="AD175" s="93"/>
      <c r="AE175" s="93"/>
      <c r="AF175" s="93"/>
      <c r="AG175" s="94"/>
      <c r="AX175" s="7"/>
      <c r="AZ175" s="7"/>
      <c r="BA175" s="7"/>
      <c r="BE175" s="7"/>
      <c r="BK175" s="95"/>
      <c r="BL175" s="95"/>
      <c r="BM175" s="95"/>
      <c r="BN175" s="95"/>
      <c r="BO175" s="95"/>
      <c r="BP175" s="7"/>
      <c r="BQ175" s="95"/>
      <c r="BR175" s="7"/>
      <c r="BS175" s="7"/>
    </row>
    <row r="176" spans="2:71" s="15" customFormat="1" ht="28.5" customHeight="1">
      <c r="B176" s="89"/>
      <c r="C176" s="196">
        <v>41</v>
      </c>
      <c r="D176" s="184" t="s">
        <v>79</v>
      </c>
      <c r="E176" s="204" t="s">
        <v>332</v>
      </c>
      <c r="F176" s="299" t="s">
        <v>334</v>
      </c>
      <c r="G176" s="322"/>
      <c r="H176" s="322"/>
      <c r="I176" s="322"/>
      <c r="J176" s="194" t="s">
        <v>90</v>
      </c>
      <c r="K176" s="195">
        <v>40</v>
      </c>
      <c r="L176" s="321">
        <v>49.8</v>
      </c>
      <c r="M176" s="322"/>
      <c r="N176" s="321">
        <f>ROUND(L176*K176,2)</f>
        <v>1992</v>
      </c>
      <c r="O176" s="322"/>
      <c r="P176" s="322"/>
      <c r="Q176" s="322"/>
      <c r="R176" s="232"/>
      <c r="S176" s="245">
        <f t="shared" si="5"/>
        <v>0</v>
      </c>
      <c r="T176" s="232">
        <v>-40</v>
      </c>
      <c r="U176" s="245">
        <f t="shared" si="6"/>
        <v>-1992</v>
      </c>
      <c r="V176" s="120">
        <f t="shared" si="7"/>
        <v>0</v>
      </c>
      <c r="W176" s="120">
        <f t="shared" si="8"/>
        <v>0</v>
      </c>
      <c r="X176" s="90"/>
      <c r="Z176" s="91"/>
      <c r="AA176" s="92"/>
      <c r="AB176" s="93"/>
      <c r="AC176" s="93"/>
      <c r="AD176" s="93"/>
      <c r="AE176" s="93"/>
      <c r="AF176" s="93"/>
      <c r="AG176" s="94"/>
      <c r="AX176" s="7"/>
      <c r="AZ176" s="7"/>
      <c r="BA176" s="7"/>
      <c r="BE176" s="7"/>
      <c r="BK176" s="95"/>
      <c r="BL176" s="95"/>
      <c r="BM176" s="95"/>
      <c r="BN176" s="95"/>
      <c r="BO176" s="95"/>
      <c r="BP176" s="7"/>
      <c r="BQ176" s="95"/>
      <c r="BR176" s="7"/>
      <c r="BS176" s="7"/>
    </row>
    <row r="177" spans="2:71" s="15" customFormat="1" ht="28.5" customHeight="1">
      <c r="B177" s="89"/>
      <c r="C177" s="188">
        <v>42</v>
      </c>
      <c r="D177" s="196" t="s">
        <v>83</v>
      </c>
      <c r="E177" s="180" t="s">
        <v>333</v>
      </c>
      <c r="F177" s="310" t="s">
        <v>334</v>
      </c>
      <c r="G177" s="328"/>
      <c r="H177" s="328"/>
      <c r="I177" s="328"/>
      <c r="J177" s="198" t="s">
        <v>90</v>
      </c>
      <c r="K177" s="199">
        <v>40</v>
      </c>
      <c r="L177" s="323">
        <v>52.3</v>
      </c>
      <c r="M177" s="325"/>
      <c r="N177" s="323">
        <f>ROUND(L177*K177,2)</f>
        <v>2092</v>
      </c>
      <c r="O177" s="322"/>
      <c r="P177" s="322"/>
      <c r="Q177" s="322"/>
      <c r="R177" s="232"/>
      <c r="S177" s="245">
        <f t="shared" si="5"/>
        <v>0</v>
      </c>
      <c r="T177" s="232">
        <v>-40</v>
      </c>
      <c r="U177" s="245">
        <f t="shared" si="6"/>
        <v>-2092</v>
      </c>
      <c r="V177" s="120">
        <f t="shared" si="7"/>
        <v>0</v>
      </c>
      <c r="W177" s="120">
        <f t="shared" si="8"/>
        <v>0</v>
      </c>
      <c r="X177" s="90"/>
      <c r="Z177" s="91"/>
      <c r="AA177" s="92"/>
      <c r="AB177" s="93"/>
      <c r="AC177" s="93"/>
      <c r="AD177" s="93"/>
      <c r="AE177" s="93"/>
      <c r="AF177" s="93"/>
      <c r="AG177" s="94"/>
      <c r="AX177" s="7"/>
      <c r="AZ177" s="7"/>
      <c r="BA177" s="7"/>
      <c r="BE177" s="7"/>
      <c r="BK177" s="95"/>
      <c r="BL177" s="95"/>
      <c r="BM177" s="95"/>
      <c r="BN177" s="95"/>
      <c r="BO177" s="95"/>
      <c r="BP177" s="7"/>
      <c r="BQ177" s="95"/>
      <c r="BR177" s="7"/>
      <c r="BS177" s="7"/>
    </row>
    <row r="178" spans="2:69" s="79" customFormat="1" ht="29.25" customHeight="1">
      <c r="B178" s="75"/>
      <c r="C178" s="169"/>
      <c r="D178" s="170" t="s">
        <v>55</v>
      </c>
      <c r="E178" s="170"/>
      <c r="F178" s="170"/>
      <c r="G178" s="170"/>
      <c r="H178" s="170"/>
      <c r="I178" s="170"/>
      <c r="J178" s="170"/>
      <c r="K178" s="170"/>
      <c r="L178" s="170"/>
      <c r="M178" s="170"/>
      <c r="N178" s="326">
        <f>N179+N180+N183+N184+N186+N187+N188+N189+N190+N192+N193+N181+N182+N191+N194+N197+N185+N195+N196</f>
        <v>75117</v>
      </c>
      <c r="O178" s="327"/>
      <c r="P178" s="327"/>
      <c r="Q178" s="327"/>
      <c r="R178" s="147"/>
      <c r="S178" s="121">
        <f>SUM(S179:S197)</f>
        <v>0</v>
      </c>
      <c r="T178" s="108"/>
      <c r="U178" s="122">
        <f>SUM(U179:U197)</f>
        <v>-5103</v>
      </c>
      <c r="V178" s="122"/>
      <c r="W178" s="123">
        <f>SUM(W179:W197)</f>
        <v>70014</v>
      </c>
      <c r="X178" s="78"/>
      <c r="Z178" s="80"/>
      <c r="AA178" s="76"/>
      <c r="AB178" s="76"/>
      <c r="AC178" s="81">
        <f>SUM(AC179:AC197)</f>
        <v>17.099999999999998</v>
      </c>
      <c r="AD178" s="76"/>
      <c r="AE178" s="81">
        <f>SUM(AE179:AE197)</f>
        <v>0.0038399999999999997</v>
      </c>
      <c r="AF178" s="76"/>
      <c r="AG178" s="82">
        <f>SUM(AG179:AG197)</f>
        <v>0</v>
      </c>
      <c r="AX178" s="83" t="s">
        <v>42</v>
      </c>
      <c r="AZ178" s="84" t="s">
        <v>37</v>
      </c>
      <c r="BA178" s="84" t="s">
        <v>9</v>
      </c>
      <c r="BE178" s="83" t="s">
        <v>78</v>
      </c>
      <c r="BQ178" s="85">
        <f>SUM(BQ179:BQ197)</f>
        <v>4335</v>
      </c>
    </row>
    <row r="179" spans="2:71" s="15" customFormat="1" ht="28.5" customHeight="1">
      <c r="B179" s="89"/>
      <c r="C179" s="184">
        <v>43</v>
      </c>
      <c r="D179" s="184" t="s">
        <v>79</v>
      </c>
      <c r="E179" s="208" t="s">
        <v>162</v>
      </c>
      <c r="F179" s="316" t="s">
        <v>163</v>
      </c>
      <c r="G179" s="303"/>
      <c r="H179" s="303"/>
      <c r="I179" s="303"/>
      <c r="J179" s="209" t="s">
        <v>90</v>
      </c>
      <c r="K179" s="210">
        <f>K180+K181+K182</f>
        <v>190</v>
      </c>
      <c r="L179" s="302">
        <v>20.1</v>
      </c>
      <c r="M179" s="303"/>
      <c r="N179" s="321">
        <f aca="true" t="shared" si="11" ref="N179:N193">ROUND(L179*K179,2)</f>
        <v>3819</v>
      </c>
      <c r="O179" s="322"/>
      <c r="P179" s="322"/>
      <c r="Q179" s="322"/>
      <c r="R179" s="220"/>
      <c r="S179" s="120">
        <f aca="true" t="shared" si="12" ref="S179:S197">R179*L179</f>
        <v>0</v>
      </c>
      <c r="T179" s="220"/>
      <c r="U179" s="120">
        <f aca="true" t="shared" si="13" ref="U179:U197">T179*L179</f>
        <v>0</v>
      </c>
      <c r="V179" s="120">
        <f aca="true" t="shared" si="14" ref="V179:V197">K179+R179+T179</f>
        <v>190</v>
      </c>
      <c r="W179" s="120">
        <f aca="true" t="shared" si="15" ref="W179:W197">V179*L179</f>
        <v>3819.0000000000005</v>
      </c>
      <c r="X179" s="90"/>
      <c r="Z179" s="91" t="s">
        <v>1</v>
      </c>
      <c r="AA179" s="92" t="s">
        <v>22</v>
      </c>
      <c r="AB179" s="93">
        <v>0.09</v>
      </c>
      <c r="AC179" s="93">
        <f>AB179*K179</f>
        <v>17.099999999999998</v>
      </c>
      <c r="AD179" s="93">
        <v>0</v>
      </c>
      <c r="AE179" s="93">
        <f>AD179*K179</f>
        <v>0</v>
      </c>
      <c r="AF179" s="93">
        <v>0</v>
      </c>
      <c r="AG179" s="94">
        <f>AF179*K179</f>
        <v>0</v>
      </c>
      <c r="AX179" s="7" t="s">
        <v>81</v>
      </c>
      <c r="AZ179" s="7" t="s">
        <v>79</v>
      </c>
      <c r="BA179" s="7" t="s">
        <v>42</v>
      </c>
      <c r="BE179" s="7" t="s">
        <v>78</v>
      </c>
      <c r="BK179" s="95">
        <f>IF(AA179="základní",N179,0)</f>
        <v>3819</v>
      </c>
      <c r="BL179" s="95">
        <f>IF(AA179="snížená",N179,0)</f>
        <v>0</v>
      </c>
      <c r="BM179" s="95">
        <f>IF(AA179="zákl. přenesená",N179,0)</f>
        <v>0</v>
      </c>
      <c r="BN179" s="95">
        <f>IF(AA179="sníž. přenesená",N179,0)</f>
        <v>0</v>
      </c>
      <c r="BO179" s="95">
        <f>IF(AA179="nulová",N179,0)</f>
        <v>0</v>
      </c>
      <c r="BP179" s="7" t="s">
        <v>9</v>
      </c>
      <c r="BQ179" s="95">
        <f>ROUND(L179*K179,2)</f>
        <v>3819</v>
      </c>
      <c r="BR179" s="7" t="s">
        <v>81</v>
      </c>
      <c r="BS179" s="7" t="s">
        <v>98</v>
      </c>
    </row>
    <row r="180" spans="2:71" s="15" customFormat="1" ht="28.5" customHeight="1">
      <c r="B180" s="89"/>
      <c r="C180" s="196">
        <v>44</v>
      </c>
      <c r="D180" s="196" t="s">
        <v>83</v>
      </c>
      <c r="E180" s="211" t="s">
        <v>225</v>
      </c>
      <c r="F180" s="304" t="s">
        <v>226</v>
      </c>
      <c r="G180" s="305"/>
      <c r="H180" s="305"/>
      <c r="I180" s="305"/>
      <c r="J180" s="212" t="s">
        <v>90</v>
      </c>
      <c r="K180" s="213">
        <v>60</v>
      </c>
      <c r="L180" s="313">
        <v>8.6</v>
      </c>
      <c r="M180" s="305"/>
      <c r="N180" s="323">
        <f t="shared" si="11"/>
        <v>516</v>
      </c>
      <c r="O180" s="322"/>
      <c r="P180" s="322"/>
      <c r="Q180" s="322"/>
      <c r="R180" s="220"/>
      <c r="S180" s="120">
        <f t="shared" si="12"/>
        <v>0</v>
      </c>
      <c r="T180" s="220"/>
      <c r="U180" s="120">
        <f t="shared" si="13"/>
        <v>0</v>
      </c>
      <c r="V180" s="120">
        <f t="shared" si="14"/>
        <v>60</v>
      </c>
      <c r="W180" s="120">
        <f t="shared" si="15"/>
        <v>516</v>
      </c>
      <c r="X180" s="90"/>
      <c r="Z180" s="91" t="s">
        <v>1</v>
      </c>
      <c r="AA180" s="92" t="s">
        <v>22</v>
      </c>
      <c r="AB180" s="93">
        <v>0</v>
      </c>
      <c r="AC180" s="93">
        <f>AB180*K180</f>
        <v>0</v>
      </c>
      <c r="AD180" s="93">
        <v>6.4E-05</v>
      </c>
      <c r="AE180" s="93">
        <f>AD180*K180</f>
        <v>0.0038399999999999997</v>
      </c>
      <c r="AF180" s="93">
        <v>0</v>
      </c>
      <c r="AG180" s="94">
        <f>AF180*K180</f>
        <v>0</v>
      </c>
      <c r="AX180" s="7" t="s">
        <v>84</v>
      </c>
      <c r="AZ180" s="7" t="s">
        <v>83</v>
      </c>
      <c r="BA180" s="7" t="s">
        <v>42</v>
      </c>
      <c r="BE180" s="7" t="s">
        <v>78</v>
      </c>
      <c r="BK180" s="95">
        <f>IF(AA180="základní",N180,0)</f>
        <v>516</v>
      </c>
      <c r="BL180" s="95">
        <f>IF(AA180="snížená",N180,0)</f>
        <v>0</v>
      </c>
      <c r="BM180" s="95">
        <f>IF(AA180="zákl. přenesená",N180,0)</f>
        <v>0</v>
      </c>
      <c r="BN180" s="95">
        <f>IF(AA180="sníž. přenesená",N180,0)</f>
        <v>0</v>
      </c>
      <c r="BO180" s="95">
        <f>IF(AA180="nulová",N180,0)</f>
        <v>0</v>
      </c>
      <c r="BP180" s="7" t="s">
        <v>9</v>
      </c>
      <c r="BQ180" s="95">
        <f>ROUND(L180*K180,2)</f>
        <v>516</v>
      </c>
      <c r="BR180" s="7" t="s">
        <v>81</v>
      </c>
      <c r="BS180" s="7" t="s">
        <v>99</v>
      </c>
    </row>
    <row r="181" spans="2:71" s="15" customFormat="1" ht="28.5" customHeight="1">
      <c r="B181" s="89"/>
      <c r="C181" s="196">
        <v>45</v>
      </c>
      <c r="D181" s="196" t="s">
        <v>83</v>
      </c>
      <c r="E181" s="211" t="s">
        <v>224</v>
      </c>
      <c r="F181" s="304" t="s">
        <v>227</v>
      </c>
      <c r="G181" s="305"/>
      <c r="H181" s="305"/>
      <c r="I181" s="305"/>
      <c r="J181" s="212" t="s">
        <v>90</v>
      </c>
      <c r="K181" s="213">
        <v>100</v>
      </c>
      <c r="L181" s="313">
        <v>9.9</v>
      </c>
      <c r="M181" s="305"/>
      <c r="N181" s="323">
        <f>ROUND(L181*K181,2)</f>
        <v>990</v>
      </c>
      <c r="O181" s="322"/>
      <c r="P181" s="322"/>
      <c r="Q181" s="322"/>
      <c r="R181" s="220"/>
      <c r="S181" s="120">
        <f t="shared" si="12"/>
        <v>0</v>
      </c>
      <c r="T181" s="220"/>
      <c r="U181" s="120">
        <f t="shared" si="13"/>
        <v>0</v>
      </c>
      <c r="V181" s="120">
        <f t="shared" si="14"/>
        <v>100</v>
      </c>
      <c r="W181" s="120">
        <f t="shared" si="15"/>
        <v>990</v>
      </c>
      <c r="X181" s="90"/>
      <c r="Z181" s="91"/>
      <c r="AA181" s="92"/>
      <c r="AB181" s="93"/>
      <c r="AC181" s="93"/>
      <c r="AD181" s="93"/>
      <c r="AE181" s="93"/>
      <c r="AF181" s="93"/>
      <c r="AG181" s="94"/>
      <c r="AX181" s="7"/>
      <c r="AZ181" s="7"/>
      <c r="BA181" s="7"/>
      <c r="BE181" s="7"/>
      <c r="BK181" s="95"/>
      <c r="BL181" s="95"/>
      <c r="BM181" s="95"/>
      <c r="BN181" s="95"/>
      <c r="BO181" s="95"/>
      <c r="BP181" s="7"/>
      <c r="BQ181" s="95"/>
      <c r="BR181" s="7"/>
      <c r="BS181" s="7"/>
    </row>
    <row r="182" spans="2:71" s="15" customFormat="1" ht="28.5" customHeight="1">
      <c r="B182" s="89"/>
      <c r="C182" s="184">
        <v>46</v>
      </c>
      <c r="D182" s="196" t="s">
        <v>83</v>
      </c>
      <c r="E182" s="211" t="s">
        <v>164</v>
      </c>
      <c r="F182" s="304" t="s">
        <v>165</v>
      </c>
      <c r="G182" s="305"/>
      <c r="H182" s="305"/>
      <c r="I182" s="305"/>
      <c r="J182" s="212" t="s">
        <v>90</v>
      </c>
      <c r="K182" s="213">
        <v>30</v>
      </c>
      <c r="L182" s="313">
        <v>11.7</v>
      </c>
      <c r="M182" s="305"/>
      <c r="N182" s="323">
        <f>ROUND(L182*K182,2)</f>
        <v>351</v>
      </c>
      <c r="O182" s="322"/>
      <c r="P182" s="322"/>
      <c r="Q182" s="322"/>
      <c r="R182" s="220"/>
      <c r="S182" s="120">
        <f t="shared" si="12"/>
        <v>0</v>
      </c>
      <c r="T182" s="220"/>
      <c r="U182" s="120">
        <f t="shared" si="13"/>
        <v>0</v>
      </c>
      <c r="V182" s="120">
        <f t="shared" si="14"/>
        <v>30</v>
      </c>
      <c r="W182" s="120">
        <f t="shared" si="15"/>
        <v>351</v>
      </c>
      <c r="X182" s="90"/>
      <c r="Z182" s="91"/>
      <c r="AA182" s="92"/>
      <c r="AB182" s="93"/>
      <c r="AC182" s="93"/>
      <c r="AD182" s="93"/>
      <c r="AE182" s="93"/>
      <c r="AF182" s="93"/>
      <c r="AG182" s="94"/>
      <c r="AX182" s="7"/>
      <c r="AZ182" s="7"/>
      <c r="BA182" s="7"/>
      <c r="BE182" s="7"/>
      <c r="BK182" s="95"/>
      <c r="BL182" s="95"/>
      <c r="BM182" s="95"/>
      <c r="BN182" s="95"/>
      <c r="BO182" s="95"/>
      <c r="BP182" s="7"/>
      <c r="BQ182" s="95"/>
      <c r="BR182" s="7"/>
      <c r="BS182" s="7"/>
    </row>
    <row r="183" spans="2:71" s="15" customFormat="1" ht="28.5" customHeight="1">
      <c r="B183" s="89"/>
      <c r="C183" s="196">
        <v>47</v>
      </c>
      <c r="D183" s="207" t="s">
        <v>79</v>
      </c>
      <c r="E183" s="208" t="s">
        <v>166</v>
      </c>
      <c r="F183" s="316" t="s">
        <v>167</v>
      </c>
      <c r="G183" s="303"/>
      <c r="H183" s="303"/>
      <c r="I183" s="303"/>
      <c r="J183" s="209" t="s">
        <v>90</v>
      </c>
      <c r="K183" s="210">
        <f>K184+K185</f>
        <v>30</v>
      </c>
      <c r="L183" s="302">
        <v>21.3</v>
      </c>
      <c r="M183" s="303"/>
      <c r="N183" s="302">
        <f t="shared" si="11"/>
        <v>639</v>
      </c>
      <c r="O183" s="303"/>
      <c r="P183" s="303"/>
      <c r="Q183" s="303"/>
      <c r="R183" s="220"/>
      <c r="S183" s="120">
        <f t="shared" si="12"/>
        <v>0</v>
      </c>
      <c r="T183" s="220"/>
      <c r="U183" s="120">
        <f t="shared" si="13"/>
        <v>0</v>
      </c>
      <c r="V183" s="120">
        <f t="shared" si="14"/>
        <v>30</v>
      </c>
      <c r="W183" s="120">
        <f t="shared" si="15"/>
        <v>639</v>
      </c>
      <c r="X183" s="90"/>
      <c r="Z183" s="91"/>
      <c r="AA183" s="92"/>
      <c r="AB183" s="93"/>
      <c r="AC183" s="93"/>
      <c r="AD183" s="93"/>
      <c r="AE183" s="93"/>
      <c r="AF183" s="93"/>
      <c r="AG183" s="94"/>
      <c r="AX183" s="7"/>
      <c r="AZ183" s="7"/>
      <c r="BA183" s="7"/>
      <c r="BE183" s="7"/>
      <c r="BK183" s="95"/>
      <c r="BL183" s="95"/>
      <c r="BM183" s="95"/>
      <c r="BN183" s="95"/>
      <c r="BO183" s="95"/>
      <c r="BP183" s="7"/>
      <c r="BQ183" s="95"/>
      <c r="BR183" s="7"/>
      <c r="BS183" s="7"/>
    </row>
    <row r="184" spans="2:71" s="15" customFormat="1" ht="28.5" customHeight="1">
      <c r="B184" s="89"/>
      <c r="C184" s="196">
        <v>48</v>
      </c>
      <c r="D184" s="189" t="s">
        <v>83</v>
      </c>
      <c r="E184" s="211" t="s">
        <v>168</v>
      </c>
      <c r="F184" s="304" t="s">
        <v>169</v>
      </c>
      <c r="G184" s="305"/>
      <c r="H184" s="305"/>
      <c r="I184" s="305"/>
      <c r="J184" s="212" t="s">
        <v>90</v>
      </c>
      <c r="K184" s="213">
        <v>30</v>
      </c>
      <c r="L184" s="313">
        <v>19.4</v>
      </c>
      <c r="M184" s="305"/>
      <c r="N184" s="313">
        <f t="shared" si="11"/>
        <v>582</v>
      </c>
      <c r="O184" s="303"/>
      <c r="P184" s="303"/>
      <c r="Q184" s="303"/>
      <c r="R184" s="220"/>
      <c r="S184" s="120">
        <f t="shared" si="12"/>
        <v>0</v>
      </c>
      <c r="T184" s="220"/>
      <c r="U184" s="120">
        <f t="shared" si="13"/>
        <v>0</v>
      </c>
      <c r="V184" s="120">
        <f t="shared" si="14"/>
        <v>30</v>
      </c>
      <c r="W184" s="120">
        <f t="shared" si="15"/>
        <v>582</v>
      </c>
      <c r="X184" s="90"/>
      <c r="Z184" s="91"/>
      <c r="AA184" s="92"/>
      <c r="AB184" s="93"/>
      <c r="AC184" s="93"/>
      <c r="AD184" s="93"/>
      <c r="AE184" s="93"/>
      <c r="AF184" s="93"/>
      <c r="AG184" s="94"/>
      <c r="AX184" s="7"/>
      <c r="AZ184" s="7"/>
      <c r="BA184" s="7"/>
      <c r="BE184" s="7"/>
      <c r="BK184" s="95"/>
      <c r="BL184" s="95"/>
      <c r="BM184" s="95"/>
      <c r="BN184" s="95"/>
      <c r="BO184" s="95"/>
      <c r="BP184" s="7"/>
      <c r="BQ184" s="95"/>
      <c r="BR184" s="7"/>
      <c r="BS184" s="7"/>
    </row>
    <row r="185" spans="2:71" s="15" customFormat="1" ht="28.5" customHeight="1">
      <c r="B185" s="89"/>
      <c r="C185" s="188">
        <v>49</v>
      </c>
      <c r="D185" s="189" t="s">
        <v>83</v>
      </c>
      <c r="E185" s="211" t="s">
        <v>314</v>
      </c>
      <c r="F185" s="304" t="s">
        <v>315</v>
      </c>
      <c r="G185" s="305"/>
      <c r="H185" s="305"/>
      <c r="I185" s="305"/>
      <c r="J185" s="212" t="s">
        <v>90</v>
      </c>
      <c r="K185" s="213">
        <v>0</v>
      </c>
      <c r="L185" s="313">
        <v>0</v>
      </c>
      <c r="M185" s="305"/>
      <c r="N185" s="313">
        <f>ROUND(L185*K185,2)</f>
        <v>0</v>
      </c>
      <c r="O185" s="303"/>
      <c r="P185" s="303"/>
      <c r="Q185" s="303"/>
      <c r="R185" s="220"/>
      <c r="S185" s="120">
        <f t="shared" si="12"/>
        <v>0</v>
      </c>
      <c r="T185" s="220"/>
      <c r="U185" s="120">
        <f t="shared" si="13"/>
        <v>0</v>
      </c>
      <c r="V185" s="120">
        <f t="shared" si="14"/>
        <v>0</v>
      </c>
      <c r="W185" s="120">
        <f t="shared" si="15"/>
        <v>0</v>
      </c>
      <c r="X185" s="90"/>
      <c r="Z185" s="91"/>
      <c r="AA185" s="92"/>
      <c r="AB185" s="93"/>
      <c r="AC185" s="93"/>
      <c r="AD185" s="93"/>
      <c r="AE185" s="93"/>
      <c r="AF185" s="93"/>
      <c r="AG185" s="94"/>
      <c r="AX185" s="7"/>
      <c r="AZ185" s="7"/>
      <c r="BA185" s="7"/>
      <c r="BE185" s="7"/>
      <c r="BK185" s="95"/>
      <c r="BL185" s="95"/>
      <c r="BM185" s="95"/>
      <c r="BN185" s="95"/>
      <c r="BO185" s="95"/>
      <c r="BP185" s="7"/>
      <c r="BQ185" s="95"/>
      <c r="BR185" s="7"/>
      <c r="BS185" s="7"/>
    </row>
    <row r="186" spans="2:71" s="15" customFormat="1" ht="28.5" customHeight="1">
      <c r="B186" s="89"/>
      <c r="C186" s="187">
        <v>50</v>
      </c>
      <c r="D186" s="215" t="s">
        <v>79</v>
      </c>
      <c r="E186" s="216" t="s">
        <v>170</v>
      </c>
      <c r="F186" s="318" t="s">
        <v>171</v>
      </c>
      <c r="G186" s="319"/>
      <c r="H186" s="319"/>
      <c r="I186" s="319"/>
      <c r="J186" s="217" t="s">
        <v>90</v>
      </c>
      <c r="K186" s="218">
        <f>K187+K188</f>
        <v>550</v>
      </c>
      <c r="L186" s="320">
        <v>21.3</v>
      </c>
      <c r="M186" s="319"/>
      <c r="N186" s="320">
        <f t="shared" si="11"/>
        <v>11715</v>
      </c>
      <c r="O186" s="319"/>
      <c r="P186" s="319"/>
      <c r="Q186" s="319"/>
      <c r="R186" s="220"/>
      <c r="S186" s="120">
        <f t="shared" si="12"/>
        <v>0</v>
      </c>
      <c r="T186" s="220"/>
      <c r="U186" s="120">
        <f t="shared" si="13"/>
        <v>0</v>
      </c>
      <c r="V186" s="120">
        <f t="shared" si="14"/>
        <v>550</v>
      </c>
      <c r="W186" s="120">
        <f t="shared" si="15"/>
        <v>11715</v>
      </c>
      <c r="X186" s="90"/>
      <c r="Z186" s="91"/>
      <c r="AA186" s="92"/>
      <c r="AB186" s="93"/>
      <c r="AC186" s="93"/>
      <c r="AD186" s="93"/>
      <c r="AE186" s="93"/>
      <c r="AF186" s="93"/>
      <c r="AG186" s="94"/>
      <c r="AX186" s="7"/>
      <c r="AZ186" s="7"/>
      <c r="BA186" s="7"/>
      <c r="BE186" s="7"/>
      <c r="BK186" s="95"/>
      <c r="BL186" s="95"/>
      <c r="BM186" s="95"/>
      <c r="BN186" s="95"/>
      <c r="BO186" s="95"/>
      <c r="BP186" s="7"/>
      <c r="BQ186" s="95"/>
      <c r="BR186" s="7"/>
      <c r="BS186" s="7"/>
    </row>
    <row r="187" spans="2:71" s="15" customFormat="1" ht="28.5" customHeight="1">
      <c r="B187" s="89"/>
      <c r="C187" s="196">
        <v>51</v>
      </c>
      <c r="D187" s="189" t="s">
        <v>83</v>
      </c>
      <c r="E187" s="211" t="s">
        <v>172</v>
      </c>
      <c r="F187" s="304" t="s">
        <v>336</v>
      </c>
      <c r="G187" s="305"/>
      <c r="H187" s="305"/>
      <c r="I187" s="305"/>
      <c r="J187" s="212" t="s">
        <v>90</v>
      </c>
      <c r="K187" s="213">
        <v>510</v>
      </c>
      <c r="L187" s="313">
        <v>15.4</v>
      </c>
      <c r="M187" s="305"/>
      <c r="N187" s="313">
        <f t="shared" si="11"/>
        <v>7854</v>
      </c>
      <c r="O187" s="303"/>
      <c r="P187" s="303"/>
      <c r="Q187" s="303"/>
      <c r="R187" s="232"/>
      <c r="S187" s="245">
        <f t="shared" si="12"/>
        <v>0</v>
      </c>
      <c r="T187" s="232"/>
      <c r="U187" s="245">
        <f t="shared" si="13"/>
        <v>0</v>
      </c>
      <c r="V187" s="245">
        <f t="shared" si="14"/>
        <v>510</v>
      </c>
      <c r="W187" s="120">
        <f t="shared" si="15"/>
        <v>7854</v>
      </c>
      <c r="X187" s="90"/>
      <c r="Z187" s="91"/>
      <c r="AA187" s="92"/>
      <c r="AB187" s="93"/>
      <c r="AC187" s="93"/>
      <c r="AD187" s="93"/>
      <c r="AE187" s="93"/>
      <c r="AF187" s="93"/>
      <c r="AG187" s="94"/>
      <c r="AX187" s="7"/>
      <c r="AZ187" s="7"/>
      <c r="BA187" s="7"/>
      <c r="BE187" s="7"/>
      <c r="BK187" s="95"/>
      <c r="BL187" s="95"/>
      <c r="BM187" s="95"/>
      <c r="BN187" s="95"/>
      <c r="BO187" s="95"/>
      <c r="BP187" s="7"/>
      <c r="BQ187" s="95"/>
      <c r="BR187" s="7"/>
      <c r="BS187" s="7"/>
    </row>
    <row r="188" spans="2:71" s="15" customFormat="1" ht="28.5" customHeight="1">
      <c r="B188" s="89"/>
      <c r="C188" s="188">
        <v>52</v>
      </c>
      <c r="D188" s="189" t="s">
        <v>83</v>
      </c>
      <c r="E188" s="211" t="s">
        <v>173</v>
      </c>
      <c r="F188" s="304" t="s">
        <v>335</v>
      </c>
      <c r="G188" s="305"/>
      <c r="H188" s="305"/>
      <c r="I188" s="305"/>
      <c r="J188" s="212" t="s">
        <v>90</v>
      </c>
      <c r="K188" s="213">
        <v>40</v>
      </c>
      <c r="L188" s="313">
        <v>11.1</v>
      </c>
      <c r="M188" s="305"/>
      <c r="N188" s="313">
        <f t="shared" si="11"/>
        <v>444</v>
      </c>
      <c r="O188" s="317"/>
      <c r="P188" s="317"/>
      <c r="Q188" s="317"/>
      <c r="R188" s="232"/>
      <c r="S188" s="245">
        <f t="shared" si="12"/>
        <v>0</v>
      </c>
      <c r="T188" s="232"/>
      <c r="U188" s="245">
        <f t="shared" si="13"/>
        <v>0</v>
      </c>
      <c r="V188" s="245">
        <f t="shared" si="14"/>
        <v>40</v>
      </c>
      <c r="W188" s="120">
        <f t="shared" si="15"/>
        <v>444</v>
      </c>
      <c r="X188" s="90"/>
      <c r="Z188" s="91"/>
      <c r="AA188" s="92"/>
      <c r="AB188" s="93"/>
      <c r="AC188" s="93"/>
      <c r="AD188" s="93"/>
      <c r="AE188" s="93"/>
      <c r="AF188" s="93"/>
      <c r="AG188" s="94"/>
      <c r="AX188" s="7"/>
      <c r="AZ188" s="7"/>
      <c r="BA188" s="7"/>
      <c r="BE188" s="7"/>
      <c r="BK188" s="95"/>
      <c r="BL188" s="95"/>
      <c r="BM188" s="95"/>
      <c r="BN188" s="95"/>
      <c r="BO188" s="95"/>
      <c r="BP188" s="7"/>
      <c r="BQ188" s="95"/>
      <c r="BR188" s="7"/>
      <c r="BS188" s="7"/>
    </row>
    <row r="189" spans="2:71" s="15" customFormat="1" ht="28.5" customHeight="1">
      <c r="B189" s="89"/>
      <c r="C189" s="187">
        <v>53</v>
      </c>
      <c r="D189" s="215" t="s">
        <v>79</v>
      </c>
      <c r="E189" s="216" t="s">
        <v>176</v>
      </c>
      <c r="F189" s="318" t="s">
        <v>177</v>
      </c>
      <c r="G189" s="319"/>
      <c r="H189" s="319"/>
      <c r="I189" s="319"/>
      <c r="J189" s="217" t="s">
        <v>90</v>
      </c>
      <c r="K189" s="218">
        <f>K190+K191+K192++K193</f>
        <v>970</v>
      </c>
      <c r="L189" s="320">
        <v>23.6</v>
      </c>
      <c r="M189" s="319"/>
      <c r="N189" s="320">
        <f t="shared" si="11"/>
        <v>22892</v>
      </c>
      <c r="O189" s="319"/>
      <c r="P189" s="319"/>
      <c r="Q189" s="319"/>
      <c r="R189" s="232"/>
      <c r="S189" s="245">
        <f t="shared" si="12"/>
        <v>0</v>
      </c>
      <c r="T189" s="232">
        <v>-100</v>
      </c>
      <c r="U189" s="245">
        <f t="shared" si="13"/>
        <v>-2360</v>
      </c>
      <c r="V189" s="245">
        <f t="shared" si="14"/>
        <v>870</v>
      </c>
      <c r="W189" s="120">
        <f t="shared" si="15"/>
        <v>20532</v>
      </c>
      <c r="X189" s="90"/>
      <c r="Z189" s="91"/>
      <c r="AA189" s="92"/>
      <c r="AB189" s="93"/>
      <c r="AC189" s="93"/>
      <c r="AD189" s="93"/>
      <c r="AE189" s="93"/>
      <c r="AF189" s="93"/>
      <c r="AG189" s="94"/>
      <c r="AX189" s="7"/>
      <c r="AZ189" s="7"/>
      <c r="BA189" s="7"/>
      <c r="BE189" s="7"/>
      <c r="BK189" s="95"/>
      <c r="BL189" s="95"/>
      <c r="BM189" s="95"/>
      <c r="BN189" s="95"/>
      <c r="BO189" s="95"/>
      <c r="BP189" s="7"/>
      <c r="BQ189" s="95"/>
      <c r="BR189" s="7"/>
      <c r="BS189" s="7"/>
    </row>
    <row r="190" spans="2:71" s="15" customFormat="1" ht="28.5" customHeight="1">
      <c r="B190" s="89"/>
      <c r="C190" s="200">
        <v>54</v>
      </c>
      <c r="D190" s="189" t="s">
        <v>83</v>
      </c>
      <c r="E190" s="211" t="s">
        <v>174</v>
      </c>
      <c r="F190" s="304" t="s">
        <v>175</v>
      </c>
      <c r="G190" s="305"/>
      <c r="H190" s="305"/>
      <c r="I190" s="305"/>
      <c r="J190" s="212" t="s">
        <v>90</v>
      </c>
      <c r="K190" s="213">
        <v>20</v>
      </c>
      <c r="L190" s="313">
        <v>21.1</v>
      </c>
      <c r="M190" s="305"/>
      <c r="N190" s="313">
        <f t="shared" si="11"/>
        <v>422</v>
      </c>
      <c r="O190" s="317"/>
      <c r="P190" s="317"/>
      <c r="Q190" s="317"/>
      <c r="R190" s="232"/>
      <c r="S190" s="245">
        <f t="shared" si="12"/>
        <v>0</v>
      </c>
      <c r="T190" s="232"/>
      <c r="U190" s="245">
        <f t="shared" si="13"/>
        <v>0</v>
      </c>
      <c r="V190" s="245">
        <f t="shared" si="14"/>
        <v>20</v>
      </c>
      <c r="W190" s="120">
        <f t="shared" si="15"/>
        <v>422</v>
      </c>
      <c r="X190" s="90"/>
      <c r="Z190" s="91"/>
      <c r="AA190" s="92"/>
      <c r="AB190" s="93"/>
      <c r="AC190" s="93"/>
      <c r="AD190" s="93"/>
      <c r="AE190" s="93"/>
      <c r="AF190" s="93"/>
      <c r="AG190" s="94"/>
      <c r="AX190" s="7"/>
      <c r="AZ190" s="7"/>
      <c r="BA190" s="7"/>
      <c r="BE190" s="7"/>
      <c r="BK190" s="95"/>
      <c r="BL190" s="95"/>
      <c r="BM190" s="95"/>
      <c r="BN190" s="95"/>
      <c r="BO190" s="95"/>
      <c r="BP190" s="7"/>
      <c r="BQ190" s="95"/>
      <c r="BR190" s="7"/>
      <c r="BS190" s="7"/>
    </row>
    <row r="191" spans="2:71" s="15" customFormat="1" ht="28.5" customHeight="1">
      <c r="B191" s="89"/>
      <c r="C191" s="188">
        <v>55</v>
      </c>
      <c r="D191" s="189" t="s">
        <v>83</v>
      </c>
      <c r="E191" s="211" t="s">
        <v>228</v>
      </c>
      <c r="F191" s="304" t="s">
        <v>229</v>
      </c>
      <c r="G191" s="305"/>
      <c r="H191" s="305"/>
      <c r="I191" s="305"/>
      <c r="J191" s="212" t="s">
        <v>90</v>
      </c>
      <c r="K191" s="213">
        <v>30</v>
      </c>
      <c r="L191" s="313">
        <v>32.1</v>
      </c>
      <c r="M191" s="305"/>
      <c r="N191" s="313">
        <f>ROUND(L191*K191,2)</f>
        <v>963</v>
      </c>
      <c r="O191" s="317"/>
      <c r="P191" s="317"/>
      <c r="Q191" s="317"/>
      <c r="R191" s="232"/>
      <c r="S191" s="245">
        <f t="shared" si="12"/>
        <v>0</v>
      </c>
      <c r="T191" s="232">
        <v>-30</v>
      </c>
      <c r="U191" s="245">
        <f t="shared" si="13"/>
        <v>-963</v>
      </c>
      <c r="V191" s="245">
        <f t="shared" si="14"/>
        <v>0</v>
      </c>
      <c r="W191" s="120">
        <f t="shared" si="15"/>
        <v>0</v>
      </c>
      <c r="X191" s="90"/>
      <c r="Z191" s="91"/>
      <c r="AA191" s="92"/>
      <c r="AB191" s="93"/>
      <c r="AC191" s="93"/>
      <c r="AD191" s="93"/>
      <c r="AE191" s="93"/>
      <c r="AF191" s="93"/>
      <c r="AG191" s="94"/>
      <c r="AX191" s="7"/>
      <c r="AZ191" s="7"/>
      <c r="BA191" s="7"/>
      <c r="BE191" s="7"/>
      <c r="BK191" s="95"/>
      <c r="BL191" s="95"/>
      <c r="BM191" s="95"/>
      <c r="BN191" s="95"/>
      <c r="BO191" s="95"/>
      <c r="BP191" s="7"/>
      <c r="BQ191" s="95"/>
      <c r="BR191" s="7"/>
      <c r="BS191" s="7"/>
    </row>
    <row r="192" spans="2:71" s="15" customFormat="1" ht="28.5" customHeight="1">
      <c r="B192" s="89"/>
      <c r="C192" s="200">
        <v>56</v>
      </c>
      <c r="D192" s="189" t="s">
        <v>83</v>
      </c>
      <c r="E192" s="211" t="s">
        <v>178</v>
      </c>
      <c r="F192" s="304" t="s">
        <v>179</v>
      </c>
      <c r="G192" s="305"/>
      <c r="H192" s="305"/>
      <c r="I192" s="305"/>
      <c r="J192" s="212" t="s">
        <v>90</v>
      </c>
      <c r="K192" s="213">
        <v>240</v>
      </c>
      <c r="L192" s="313">
        <v>29</v>
      </c>
      <c r="M192" s="305"/>
      <c r="N192" s="313">
        <f t="shared" si="11"/>
        <v>6960</v>
      </c>
      <c r="O192" s="317"/>
      <c r="P192" s="317"/>
      <c r="Q192" s="317"/>
      <c r="R192" s="232"/>
      <c r="S192" s="245">
        <f t="shared" si="12"/>
        <v>0</v>
      </c>
      <c r="T192" s="232"/>
      <c r="U192" s="245">
        <f t="shared" si="13"/>
        <v>0</v>
      </c>
      <c r="V192" s="245">
        <f t="shared" si="14"/>
        <v>240</v>
      </c>
      <c r="W192" s="120">
        <f t="shared" si="15"/>
        <v>6960</v>
      </c>
      <c r="X192" s="90"/>
      <c r="Z192" s="91"/>
      <c r="AA192" s="92"/>
      <c r="AB192" s="93"/>
      <c r="AC192" s="93"/>
      <c r="AD192" s="93"/>
      <c r="AE192" s="93"/>
      <c r="AF192" s="93"/>
      <c r="AG192" s="94"/>
      <c r="AX192" s="7"/>
      <c r="AZ192" s="7"/>
      <c r="BA192" s="7"/>
      <c r="BE192" s="7"/>
      <c r="BK192" s="95"/>
      <c r="BL192" s="95"/>
      <c r="BM192" s="95"/>
      <c r="BN192" s="95"/>
      <c r="BO192" s="95"/>
      <c r="BP192" s="7"/>
      <c r="BQ192" s="95"/>
      <c r="BR192" s="7"/>
      <c r="BS192" s="7"/>
    </row>
    <row r="193" spans="2:71" s="15" customFormat="1" ht="28.5" customHeight="1">
      <c r="B193" s="89"/>
      <c r="C193" s="200">
        <v>57</v>
      </c>
      <c r="D193" s="189" t="s">
        <v>83</v>
      </c>
      <c r="E193" s="211" t="s">
        <v>180</v>
      </c>
      <c r="F193" s="304" t="s">
        <v>181</v>
      </c>
      <c r="G193" s="305"/>
      <c r="H193" s="305"/>
      <c r="I193" s="305"/>
      <c r="J193" s="212" t="s">
        <v>90</v>
      </c>
      <c r="K193" s="213">
        <v>680</v>
      </c>
      <c r="L193" s="313">
        <v>17.8</v>
      </c>
      <c r="M193" s="305"/>
      <c r="N193" s="313">
        <f t="shared" si="11"/>
        <v>12104</v>
      </c>
      <c r="O193" s="317"/>
      <c r="P193" s="317"/>
      <c r="Q193" s="317"/>
      <c r="R193" s="232"/>
      <c r="S193" s="245">
        <f t="shared" si="12"/>
        <v>0</v>
      </c>
      <c r="T193" s="232">
        <v>-100</v>
      </c>
      <c r="U193" s="245">
        <f t="shared" si="13"/>
        <v>-1780</v>
      </c>
      <c r="V193" s="245">
        <f t="shared" si="14"/>
        <v>580</v>
      </c>
      <c r="W193" s="120">
        <f t="shared" si="15"/>
        <v>10324</v>
      </c>
      <c r="X193" s="90"/>
      <c r="Z193" s="91"/>
      <c r="AA193" s="92"/>
      <c r="AB193" s="93"/>
      <c r="AC193" s="93"/>
      <c r="AD193" s="93"/>
      <c r="AE193" s="93"/>
      <c r="AF193" s="93"/>
      <c r="AG193" s="94"/>
      <c r="AX193" s="7"/>
      <c r="AZ193" s="7"/>
      <c r="BA193" s="7"/>
      <c r="BE193" s="7"/>
      <c r="BK193" s="95"/>
      <c r="BL193" s="95"/>
      <c r="BM193" s="95"/>
      <c r="BN193" s="95"/>
      <c r="BO193" s="95"/>
      <c r="BP193" s="7"/>
      <c r="BQ193" s="95"/>
      <c r="BR193" s="7"/>
      <c r="BS193" s="7"/>
    </row>
    <row r="194" spans="2:71" s="15" customFormat="1" ht="28.5" customHeight="1">
      <c r="B194" s="89"/>
      <c r="C194" s="184">
        <v>58</v>
      </c>
      <c r="D194" s="207" t="s">
        <v>79</v>
      </c>
      <c r="E194" s="208" t="s">
        <v>230</v>
      </c>
      <c r="F194" s="316" t="s">
        <v>231</v>
      </c>
      <c r="G194" s="303"/>
      <c r="H194" s="303"/>
      <c r="I194" s="303"/>
      <c r="J194" s="209" t="s">
        <v>90</v>
      </c>
      <c r="K194" s="210">
        <f>K196+K197+K195</f>
        <v>30</v>
      </c>
      <c r="L194" s="302">
        <v>54.2</v>
      </c>
      <c r="M194" s="303"/>
      <c r="N194" s="302">
        <f>ROUND(L194*K194,2)</f>
        <v>1626</v>
      </c>
      <c r="O194" s="303"/>
      <c r="P194" s="303"/>
      <c r="Q194" s="303"/>
      <c r="R194" s="232"/>
      <c r="S194" s="245">
        <f t="shared" si="12"/>
        <v>0</v>
      </c>
      <c r="T194" s="232"/>
      <c r="U194" s="245">
        <f t="shared" si="13"/>
        <v>0</v>
      </c>
      <c r="V194" s="245">
        <f t="shared" si="14"/>
        <v>30</v>
      </c>
      <c r="W194" s="120">
        <f t="shared" si="15"/>
        <v>1626</v>
      </c>
      <c r="X194" s="90"/>
      <c r="Z194" s="91"/>
      <c r="AA194" s="92"/>
      <c r="AB194" s="93"/>
      <c r="AC194" s="93"/>
      <c r="AD194" s="93"/>
      <c r="AE194" s="93"/>
      <c r="AF194" s="93"/>
      <c r="AG194" s="94"/>
      <c r="AX194" s="7"/>
      <c r="AZ194" s="7"/>
      <c r="BA194" s="7"/>
      <c r="BE194" s="7"/>
      <c r="BK194" s="95"/>
      <c r="BL194" s="95"/>
      <c r="BM194" s="95"/>
      <c r="BN194" s="95"/>
      <c r="BO194" s="95"/>
      <c r="BP194" s="7"/>
      <c r="BQ194" s="95"/>
      <c r="BR194" s="7"/>
      <c r="BS194" s="7"/>
    </row>
    <row r="195" spans="2:71" s="15" customFormat="1" ht="28.5" customHeight="1">
      <c r="B195" s="89"/>
      <c r="C195" s="196">
        <v>59</v>
      </c>
      <c r="D195" s="189" t="s">
        <v>83</v>
      </c>
      <c r="E195" s="211" t="s">
        <v>317</v>
      </c>
      <c r="F195" s="304" t="s">
        <v>318</v>
      </c>
      <c r="G195" s="305"/>
      <c r="H195" s="305"/>
      <c r="I195" s="305"/>
      <c r="J195" s="212" t="s">
        <v>90</v>
      </c>
      <c r="K195" s="213">
        <v>0</v>
      </c>
      <c r="L195" s="313">
        <v>0</v>
      </c>
      <c r="M195" s="305"/>
      <c r="N195" s="313">
        <f>ROUND(L195*K195,2)</f>
        <v>0</v>
      </c>
      <c r="O195" s="303"/>
      <c r="P195" s="303"/>
      <c r="Q195" s="303"/>
      <c r="R195" s="232"/>
      <c r="S195" s="245">
        <f t="shared" si="12"/>
        <v>0</v>
      </c>
      <c r="T195" s="232"/>
      <c r="U195" s="245">
        <f t="shared" si="13"/>
        <v>0</v>
      </c>
      <c r="V195" s="245">
        <f t="shared" si="14"/>
        <v>0</v>
      </c>
      <c r="W195" s="120">
        <f t="shared" si="15"/>
        <v>0</v>
      </c>
      <c r="X195" s="90"/>
      <c r="Z195" s="91"/>
      <c r="AA195" s="92"/>
      <c r="AB195" s="93"/>
      <c r="AC195" s="93"/>
      <c r="AD195" s="93"/>
      <c r="AE195" s="93"/>
      <c r="AF195" s="93"/>
      <c r="AG195" s="94"/>
      <c r="AX195" s="7"/>
      <c r="AZ195" s="7"/>
      <c r="BA195" s="7"/>
      <c r="BE195" s="7"/>
      <c r="BK195" s="95"/>
      <c r="BL195" s="95"/>
      <c r="BM195" s="95"/>
      <c r="BN195" s="95"/>
      <c r="BO195" s="95"/>
      <c r="BP195" s="7"/>
      <c r="BQ195" s="95"/>
      <c r="BR195" s="7"/>
      <c r="BS195" s="7"/>
    </row>
    <row r="196" spans="2:71" s="15" customFormat="1" ht="28.5" customHeight="1">
      <c r="B196" s="89"/>
      <c r="C196" s="196">
        <v>60</v>
      </c>
      <c r="D196" s="189" t="s">
        <v>83</v>
      </c>
      <c r="E196" s="211" t="s">
        <v>232</v>
      </c>
      <c r="F196" s="304" t="s">
        <v>353</v>
      </c>
      <c r="G196" s="305"/>
      <c r="H196" s="305"/>
      <c r="I196" s="305"/>
      <c r="J196" s="212" t="s">
        <v>90</v>
      </c>
      <c r="K196" s="213">
        <v>30</v>
      </c>
      <c r="L196" s="313">
        <v>108</v>
      </c>
      <c r="M196" s="305"/>
      <c r="N196" s="313">
        <f>ROUND(L196*K196,2)</f>
        <v>3240</v>
      </c>
      <c r="O196" s="303"/>
      <c r="P196" s="303"/>
      <c r="Q196" s="303"/>
      <c r="R196" s="220"/>
      <c r="S196" s="120">
        <f t="shared" si="12"/>
        <v>0</v>
      </c>
      <c r="T196" s="220"/>
      <c r="U196" s="120">
        <f t="shared" si="13"/>
        <v>0</v>
      </c>
      <c r="V196" s="120">
        <f t="shared" si="14"/>
        <v>30</v>
      </c>
      <c r="W196" s="120">
        <f t="shared" si="15"/>
        <v>3240</v>
      </c>
      <c r="X196" s="90"/>
      <c r="Z196" s="91"/>
      <c r="AA196" s="92"/>
      <c r="AB196" s="93"/>
      <c r="AC196" s="93"/>
      <c r="AD196" s="93"/>
      <c r="AE196" s="93"/>
      <c r="AF196" s="93"/>
      <c r="AG196" s="94"/>
      <c r="AX196" s="7"/>
      <c r="AZ196" s="7"/>
      <c r="BA196" s="7"/>
      <c r="BE196" s="7"/>
      <c r="BK196" s="95"/>
      <c r="BL196" s="95"/>
      <c r="BM196" s="95"/>
      <c r="BN196" s="95"/>
      <c r="BO196" s="95"/>
      <c r="BP196" s="7"/>
      <c r="BQ196" s="95"/>
      <c r="BR196" s="7"/>
      <c r="BS196" s="7"/>
    </row>
    <row r="197" spans="2:71" s="15" customFormat="1" ht="28.5" customHeight="1">
      <c r="B197" s="89"/>
      <c r="C197" s="188">
        <v>61</v>
      </c>
      <c r="D197" s="189" t="s">
        <v>83</v>
      </c>
      <c r="E197" s="211" t="s">
        <v>316</v>
      </c>
      <c r="F197" s="304" t="s">
        <v>337</v>
      </c>
      <c r="G197" s="305"/>
      <c r="H197" s="305"/>
      <c r="I197" s="305"/>
      <c r="J197" s="212" t="s">
        <v>90</v>
      </c>
      <c r="K197" s="213">
        <v>0</v>
      </c>
      <c r="L197" s="313">
        <v>0</v>
      </c>
      <c r="M197" s="305"/>
      <c r="N197" s="313">
        <f>ROUND(L197*K197,2)</f>
        <v>0</v>
      </c>
      <c r="O197" s="303"/>
      <c r="P197" s="303"/>
      <c r="Q197" s="303"/>
      <c r="R197" s="220"/>
      <c r="S197" s="120">
        <f t="shared" si="12"/>
        <v>0</v>
      </c>
      <c r="T197" s="220"/>
      <c r="U197" s="120">
        <f t="shared" si="13"/>
        <v>0</v>
      </c>
      <c r="V197" s="120">
        <f t="shared" si="14"/>
        <v>0</v>
      </c>
      <c r="W197" s="120">
        <f t="shared" si="15"/>
        <v>0</v>
      </c>
      <c r="X197" s="90"/>
      <c r="Z197" s="91"/>
      <c r="AA197" s="92"/>
      <c r="AB197" s="93"/>
      <c r="AC197" s="93"/>
      <c r="AD197" s="93"/>
      <c r="AE197" s="93"/>
      <c r="AF197" s="93"/>
      <c r="AG197" s="94"/>
      <c r="AX197" s="7"/>
      <c r="AZ197" s="7"/>
      <c r="BA197" s="7"/>
      <c r="BE197" s="7"/>
      <c r="BK197" s="95"/>
      <c r="BL197" s="95"/>
      <c r="BM197" s="95"/>
      <c r="BN197" s="95"/>
      <c r="BO197" s="95"/>
      <c r="BP197" s="7"/>
      <c r="BQ197" s="95"/>
      <c r="BR197" s="7"/>
      <c r="BS197" s="7"/>
    </row>
    <row r="198" spans="2:71" s="15" customFormat="1" ht="28.5" customHeight="1">
      <c r="B198" s="89"/>
      <c r="C198" s="169"/>
      <c r="D198" s="170" t="s">
        <v>182</v>
      </c>
      <c r="E198" s="170"/>
      <c r="F198" s="170"/>
      <c r="G198" s="170"/>
      <c r="H198" s="170"/>
      <c r="I198" s="170"/>
      <c r="J198" s="170"/>
      <c r="K198" s="170"/>
      <c r="L198" s="170"/>
      <c r="M198" s="170"/>
      <c r="N198" s="326">
        <f>N199+N200+N201+N202+N203+N204+N205+N206</f>
        <v>7023</v>
      </c>
      <c r="O198" s="327"/>
      <c r="P198" s="327"/>
      <c r="Q198" s="327"/>
      <c r="R198" s="147"/>
      <c r="S198" s="121">
        <f>SUM(S199:S206)</f>
        <v>0</v>
      </c>
      <c r="T198" s="108"/>
      <c r="U198" s="122">
        <f>SUM(U199:U206)</f>
        <v>0</v>
      </c>
      <c r="V198" s="122"/>
      <c r="W198" s="123">
        <f>SUM(W199:W206)</f>
        <v>7023</v>
      </c>
      <c r="X198" s="90"/>
      <c r="Z198" s="96"/>
      <c r="AA198" s="92"/>
      <c r="AB198" s="93"/>
      <c r="AC198" s="93"/>
      <c r="AD198" s="93"/>
      <c r="AE198" s="93"/>
      <c r="AF198" s="93"/>
      <c r="AG198" s="94"/>
      <c r="AX198" s="7"/>
      <c r="AZ198" s="7"/>
      <c r="BA198" s="7"/>
      <c r="BE198" s="7"/>
      <c r="BK198" s="95"/>
      <c r="BL198" s="95"/>
      <c r="BM198" s="95"/>
      <c r="BN198" s="95"/>
      <c r="BO198" s="95"/>
      <c r="BP198" s="7"/>
      <c r="BQ198" s="95"/>
      <c r="BR198" s="7"/>
      <c r="BS198" s="7"/>
    </row>
    <row r="199" spans="2:71" s="15" customFormat="1" ht="28.5" customHeight="1">
      <c r="B199" s="89"/>
      <c r="C199" s="207">
        <v>62</v>
      </c>
      <c r="D199" s="207" t="s">
        <v>79</v>
      </c>
      <c r="E199" s="208" t="s">
        <v>183</v>
      </c>
      <c r="F199" s="316" t="s">
        <v>184</v>
      </c>
      <c r="G199" s="303"/>
      <c r="H199" s="303"/>
      <c r="I199" s="303"/>
      <c r="J199" s="209" t="s">
        <v>80</v>
      </c>
      <c r="K199" s="210">
        <v>168</v>
      </c>
      <c r="L199" s="302">
        <v>16</v>
      </c>
      <c r="M199" s="303"/>
      <c r="N199" s="302">
        <f>ROUND(L199*K199,2)</f>
        <v>2688</v>
      </c>
      <c r="O199" s="303"/>
      <c r="P199" s="303"/>
      <c r="Q199" s="303"/>
      <c r="R199" s="220"/>
      <c r="S199" s="120">
        <f aca="true" t="shared" si="16" ref="S199:S206">R199*L199</f>
        <v>0</v>
      </c>
      <c r="T199" s="220"/>
      <c r="U199" s="120">
        <f aca="true" t="shared" si="17" ref="U199:U206">T199*L199</f>
        <v>0</v>
      </c>
      <c r="V199" s="120">
        <f aca="true" t="shared" si="18" ref="V199:V206">K199+R199+T199</f>
        <v>168</v>
      </c>
      <c r="W199" s="120">
        <f aca="true" t="shared" si="19" ref="W199:W206">V199*L199</f>
        <v>2688</v>
      </c>
      <c r="X199" s="90"/>
      <c r="Z199" s="96"/>
      <c r="AA199" s="92"/>
      <c r="AB199" s="93"/>
      <c r="AC199" s="93"/>
      <c r="AD199" s="93"/>
      <c r="AE199" s="93"/>
      <c r="AF199" s="93"/>
      <c r="AG199" s="94"/>
      <c r="AX199" s="7"/>
      <c r="AZ199" s="7"/>
      <c r="BA199" s="7"/>
      <c r="BE199" s="7"/>
      <c r="BK199" s="95"/>
      <c r="BL199" s="95"/>
      <c r="BM199" s="95"/>
      <c r="BN199" s="95"/>
      <c r="BO199" s="95"/>
      <c r="BP199" s="7"/>
      <c r="BQ199" s="95"/>
      <c r="BR199" s="7"/>
      <c r="BS199" s="7"/>
    </row>
    <row r="200" spans="2:71" s="15" customFormat="1" ht="28.5" customHeight="1">
      <c r="B200" s="89"/>
      <c r="C200" s="189">
        <v>63</v>
      </c>
      <c r="D200" s="189" t="s">
        <v>83</v>
      </c>
      <c r="E200" s="211" t="s">
        <v>185</v>
      </c>
      <c r="F200" s="304" t="s">
        <v>186</v>
      </c>
      <c r="G200" s="305"/>
      <c r="H200" s="305"/>
      <c r="I200" s="305"/>
      <c r="J200" s="212" t="s">
        <v>101</v>
      </c>
      <c r="K200" s="213">
        <v>110</v>
      </c>
      <c r="L200" s="313">
        <v>14.4</v>
      </c>
      <c r="M200" s="305"/>
      <c r="N200" s="313">
        <f aca="true" t="shared" si="20" ref="N200:N206">ROUND(L200*K200,2)</f>
        <v>1584</v>
      </c>
      <c r="O200" s="317"/>
      <c r="P200" s="317"/>
      <c r="Q200" s="317"/>
      <c r="R200" s="220"/>
      <c r="S200" s="120">
        <f t="shared" si="16"/>
        <v>0</v>
      </c>
      <c r="T200" s="220"/>
      <c r="U200" s="120">
        <f t="shared" si="17"/>
        <v>0</v>
      </c>
      <c r="V200" s="120">
        <f t="shared" si="18"/>
        <v>110</v>
      </c>
      <c r="W200" s="120">
        <f t="shared" si="19"/>
        <v>1584</v>
      </c>
      <c r="X200" s="90"/>
      <c r="Z200" s="96"/>
      <c r="AA200" s="92"/>
      <c r="AB200" s="93"/>
      <c r="AC200" s="93"/>
      <c r="AD200" s="93"/>
      <c r="AE200" s="93"/>
      <c r="AF200" s="93"/>
      <c r="AG200" s="94"/>
      <c r="AX200" s="7"/>
      <c r="AZ200" s="7"/>
      <c r="BA200" s="7"/>
      <c r="BE200" s="7"/>
      <c r="BK200" s="95"/>
      <c r="BL200" s="95"/>
      <c r="BM200" s="95"/>
      <c r="BN200" s="95"/>
      <c r="BO200" s="95"/>
      <c r="BP200" s="7"/>
      <c r="BQ200" s="95"/>
      <c r="BR200" s="7"/>
      <c r="BS200" s="7"/>
    </row>
    <row r="201" spans="2:71" s="15" customFormat="1" ht="28.5" customHeight="1">
      <c r="B201" s="89"/>
      <c r="C201" s="189">
        <v>64</v>
      </c>
      <c r="D201" s="189" t="s">
        <v>83</v>
      </c>
      <c r="E201" s="211" t="s">
        <v>187</v>
      </c>
      <c r="F201" s="304" t="s">
        <v>188</v>
      </c>
      <c r="G201" s="305"/>
      <c r="H201" s="305"/>
      <c r="I201" s="305"/>
      <c r="J201" s="212" t="s">
        <v>101</v>
      </c>
      <c r="K201" s="213">
        <v>2</v>
      </c>
      <c r="L201" s="313">
        <v>24.6</v>
      </c>
      <c r="M201" s="305"/>
      <c r="N201" s="313">
        <f t="shared" si="20"/>
        <v>49.2</v>
      </c>
      <c r="O201" s="317"/>
      <c r="P201" s="317"/>
      <c r="Q201" s="317"/>
      <c r="R201" s="220"/>
      <c r="S201" s="120">
        <f t="shared" si="16"/>
        <v>0</v>
      </c>
      <c r="T201" s="220"/>
      <c r="U201" s="120">
        <f t="shared" si="17"/>
        <v>0</v>
      </c>
      <c r="V201" s="120">
        <f t="shared" si="18"/>
        <v>2</v>
      </c>
      <c r="W201" s="120">
        <f t="shared" si="19"/>
        <v>49.2</v>
      </c>
      <c r="X201" s="90"/>
      <c r="Z201" s="96"/>
      <c r="AA201" s="92"/>
      <c r="AB201" s="93"/>
      <c r="AC201" s="93"/>
      <c r="AD201" s="93"/>
      <c r="AE201" s="93"/>
      <c r="AF201" s="93"/>
      <c r="AG201" s="94"/>
      <c r="AX201" s="7"/>
      <c r="AZ201" s="7"/>
      <c r="BA201" s="7"/>
      <c r="BE201" s="7"/>
      <c r="BK201" s="95"/>
      <c r="BL201" s="95"/>
      <c r="BM201" s="95"/>
      <c r="BN201" s="95"/>
      <c r="BO201" s="95"/>
      <c r="BP201" s="7"/>
      <c r="BQ201" s="95"/>
      <c r="BR201" s="7"/>
      <c r="BS201" s="7"/>
    </row>
    <row r="202" spans="2:71" s="15" customFormat="1" ht="28.5" customHeight="1">
      <c r="B202" s="89"/>
      <c r="C202" s="214">
        <v>65</v>
      </c>
      <c r="D202" s="189" t="s">
        <v>83</v>
      </c>
      <c r="E202" s="211" t="s">
        <v>189</v>
      </c>
      <c r="F202" s="304" t="s">
        <v>190</v>
      </c>
      <c r="G202" s="305"/>
      <c r="H202" s="305"/>
      <c r="I202" s="305"/>
      <c r="J202" s="212" t="s">
        <v>101</v>
      </c>
      <c r="K202" s="213">
        <v>96</v>
      </c>
      <c r="L202" s="313">
        <v>3.5</v>
      </c>
      <c r="M202" s="305"/>
      <c r="N202" s="313">
        <f t="shared" si="20"/>
        <v>336</v>
      </c>
      <c r="O202" s="317"/>
      <c r="P202" s="317"/>
      <c r="Q202" s="317"/>
      <c r="R202" s="220"/>
      <c r="S202" s="120">
        <f t="shared" si="16"/>
        <v>0</v>
      </c>
      <c r="T202" s="220"/>
      <c r="U202" s="120">
        <f t="shared" si="17"/>
        <v>0</v>
      </c>
      <c r="V202" s="120">
        <f t="shared" si="18"/>
        <v>96</v>
      </c>
      <c r="W202" s="120">
        <f t="shared" si="19"/>
        <v>336</v>
      </c>
      <c r="X202" s="90"/>
      <c r="Z202" s="96"/>
      <c r="AA202" s="92"/>
      <c r="AB202" s="93"/>
      <c r="AC202" s="93"/>
      <c r="AD202" s="93"/>
      <c r="AE202" s="93"/>
      <c r="AF202" s="93"/>
      <c r="AG202" s="94"/>
      <c r="AX202" s="7"/>
      <c r="AZ202" s="7"/>
      <c r="BA202" s="7"/>
      <c r="BE202" s="7"/>
      <c r="BK202" s="95"/>
      <c r="BL202" s="95"/>
      <c r="BM202" s="95"/>
      <c r="BN202" s="95"/>
      <c r="BO202" s="95"/>
      <c r="BP202" s="7"/>
      <c r="BQ202" s="95"/>
      <c r="BR202" s="7"/>
      <c r="BS202" s="7"/>
    </row>
    <row r="203" spans="2:71" s="15" customFormat="1" ht="28.5" customHeight="1">
      <c r="B203" s="89"/>
      <c r="C203" s="189">
        <v>66</v>
      </c>
      <c r="D203" s="189" t="s">
        <v>83</v>
      </c>
      <c r="E203" s="211" t="s">
        <v>191</v>
      </c>
      <c r="F203" s="304" t="s">
        <v>192</v>
      </c>
      <c r="G203" s="305"/>
      <c r="H203" s="305"/>
      <c r="I203" s="305"/>
      <c r="J203" s="212" t="s">
        <v>193</v>
      </c>
      <c r="K203" s="213">
        <v>20</v>
      </c>
      <c r="L203" s="313">
        <v>52</v>
      </c>
      <c r="M203" s="305"/>
      <c r="N203" s="313">
        <f t="shared" si="20"/>
        <v>1040</v>
      </c>
      <c r="O203" s="317"/>
      <c r="P203" s="317"/>
      <c r="Q203" s="317"/>
      <c r="R203" s="220"/>
      <c r="S203" s="120">
        <f t="shared" si="16"/>
        <v>0</v>
      </c>
      <c r="T203" s="220"/>
      <c r="U203" s="120">
        <f t="shared" si="17"/>
        <v>0</v>
      </c>
      <c r="V203" s="120">
        <f t="shared" si="18"/>
        <v>20</v>
      </c>
      <c r="W203" s="120">
        <f t="shared" si="19"/>
        <v>1040</v>
      </c>
      <c r="X203" s="90"/>
      <c r="Z203" s="96"/>
      <c r="AA203" s="92"/>
      <c r="AB203" s="93"/>
      <c r="AC203" s="93"/>
      <c r="AD203" s="93"/>
      <c r="AE203" s="93"/>
      <c r="AF203" s="93"/>
      <c r="AG203" s="94"/>
      <c r="AX203" s="7"/>
      <c r="AZ203" s="7"/>
      <c r="BA203" s="7"/>
      <c r="BE203" s="7"/>
      <c r="BK203" s="95"/>
      <c r="BL203" s="95"/>
      <c r="BM203" s="95"/>
      <c r="BN203" s="95"/>
      <c r="BO203" s="95"/>
      <c r="BP203" s="7"/>
      <c r="BQ203" s="95"/>
      <c r="BR203" s="7"/>
      <c r="BS203" s="7"/>
    </row>
    <row r="204" spans="2:71" s="15" customFormat="1" ht="28.5" customHeight="1">
      <c r="B204" s="89"/>
      <c r="C204" s="219">
        <v>67</v>
      </c>
      <c r="D204" s="215" t="s">
        <v>79</v>
      </c>
      <c r="E204" s="216" t="s">
        <v>194</v>
      </c>
      <c r="F204" s="318" t="s">
        <v>319</v>
      </c>
      <c r="G204" s="319"/>
      <c r="H204" s="319"/>
      <c r="I204" s="319"/>
      <c r="J204" s="217" t="s">
        <v>80</v>
      </c>
      <c r="K204" s="218">
        <v>2</v>
      </c>
      <c r="L204" s="320">
        <v>28.9</v>
      </c>
      <c r="M204" s="319"/>
      <c r="N204" s="320">
        <f t="shared" si="20"/>
        <v>57.8</v>
      </c>
      <c r="O204" s="319"/>
      <c r="P204" s="319"/>
      <c r="Q204" s="319"/>
      <c r="R204" s="220"/>
      <c r="S204" s="120">
        <f t="shared" si="16"/>
        <v>0</v>
      </c>
      <c r="T204" s="220"/>
      <c r="U204" s="120">
        <f t="shared" si="17"/>
        <v>0</v>
      </c>
      <c r="V204" s="120">
        <f t="shared" si="18"/>
        <v>2</v>
      </c>
      <c r="W204" s="120">
        <f t="shared" si="19"/>
        <v>57.8</v>
      </c>
      <c r="X204" s="90"/>
      <c r="Z204" s="96"/>
      <c r="AA204" s="92"/>
      <c r="AB204" s="93"/>
      <c r="AC204" s="93"/>
      <c r="AD204" s="93"/>
      <c r="AE204" s="93"/>
      <c r="AF204" s="93"/>
      <c r="AG204" s="94"/>
      <c r="AX204" s="7"/>
      <c r="AZ204" s="7"/>
      <c r="BA204" s="7"/>
      <c r="BE204" s="7"/>
      <c r="BK204" s="95"/>
      <c r="BL204" s="95"/>
      <c r="BM204" s="95"/>
      <c r="BN204" s="95"/>
      <c r="BO204" s="95"/>
      <c r="BP204" s="7"/>
      <c r="BQ204" s="95"/>
      <c r="BR204" s="7"/>
      <c r="BS204" s="7"/>
    </row>
    <row r="205" spans="2:71" s="15" customFormat="1" ht="28.5" customHeight="1">
      <c r="B205" s="89"/>
      <c r="C205" s="215">
        <v>68</v>
      </c>
      <c r="D205" s="215" t="s">
        <v>79</v>
      </c>
      <c r="E205" s="216" t="s">
        <v>195</v>
      </c>
      <c r="F205" s="318" t="s">
        <v>196</v>
      </c>
      <c r="G205" s="319"/>
      <c r="H205" s="319"/>
      <c r="I205" s="319"/>
      <c r="J205" s="217" t="s">
        <v>80</v>
      </c>
      <c r="K205" s="218">
        <v>1</v>
      </c>
      <c r="L205" s="320">
        <v>248</v>
      </c>
      <c r="M205" s="319"/>
      <c r="N205" s="320">
        <f t="shared" si="20"/>
        <v>248</v>
      </c>
      <c r="O205" s="319"/>
      <c r="P205" s="319"/>
      <c r="Q205" s="319"/>
      <c r="R205" s="220"/>
      <c r="S205" s="120">
        <f t="shared" si="16"/>
        <v>0</v>
      </c>
      <c r="T205" s="220"/>
      <c r="U205" s="120">
        <f t="shared" si="17"/>
        <v>0</v>
      </c>
      <c r="V205" s="120">
        <f t="shared" si="18"/>
        <v>1</v>
      </c>
      <c r="W205" s="120">
        <f t="shared" si="19"/>
        <v>248</v>
      </c>
      <c r="X205" s="90"/>
      <c r="Z205" s="96"/>
      <c r="AA205" s="92"/>
      <c r="AB205" s="93"/>
      <c r="AC205" s="93"/>
      <c r="AD205" s="93"/>
      <c r="AE205" s="93"/>
      <c r="AF205" s="93"/>
      <c r="AG205" s="94"/>
      <c r="AX205" s="7"/>
      <c r="AZ205" s="7"/>
      <c r="BA205" s="7"/>
      <c r="BE205" s="7"/>
      <c r="BK205" s="95"/>
      <c r="BL205" s="95"/>
      <c r="BM205" s="95"/>
      <c r="BN205" s="95"/>
      <c r="BO205" s="95"/>
      <c r="BP205" s="7"/>
      <c r="BQ205" s="95"/>
      <c r="BR205" s="7"/>
      <c r="BS205" s="7"/>
    </row>
    <row r="206" spans="2:71" s="15" customFormat="1" ht="28.5" customHeight="1">
      <c r="B206" s="89"/>
      <c r="C206" s="189">
        <v>69</v>
      </c>
      <c r="D206" s="189" t="s">
        <v>83</v>
      </c>
      <c r="E206" s="211" t="s">
        <v>197</v>
      </c>
      <c r="F206" s="304" t="s">
        <v>338</v>
      </c>
      <c r="G206" s="305"/>
      <c r="H206" s="305"/>
      <c r="I206" s="305"/>
      <c r="J206" s="212" t="s">
        <v>154</v>
      </c>
      <c r="K206" s="213">
        <v>1</v>
      </c>
      <c r="L206" s="313">
        <v>1020</v>
      </c>
      <c r="M206" s="305"/>
      <c r="N206" s="313">
        <f t="shared" si="20"/>
        <v>1020</v>
      </c>
      <c r="O206" s="303"/>
      <c r="P206" s="303"/>
      <c r="Q206" s="303"/>
      <c r="R206" s="220"/>
      <c r="S206" s="120">
        <f t="shared" si="16"/>
        <v>0</v>
      </c>
      <c r="T206" s="220"/>
      <c r="U206" s="120">
        <f t="shared" si="17"/>
        <v>0</v>
      </c>
      <c r="V206" s="120">
        <f t="shared" si="18"/>
        <v>1</v>
      </c>
      <c r="W206" s="120">
        <f t="shared" si="19"/>
        <v>1020</v>
      </c>
      <c r="X206" s="90"/>
      <c r="Z206" s="96"/>
      <c r="AA206" s="92"/>
      <c r="AB206" s="93"/>
      <c r="AC206" s="93"/>
      <c r="AD206" s="93"/>
      <c r="AE206" s="93"/>
      <c r="AF206" s="93"/>
      <c r="AG206" s="94"/>
      <c r="AX206" s="7"/>
      <c r="AZ206" s="7"/>
      <c r="BA206" s="7"/>
      <c r="BE206" s="7"/>
      <c r="BK206" s="95"/>
      <c r="BL206" s="95"/>
      <c r="BM206" s="95"/>
      <c r="BN206" s="95"/>
      <c r="BO206" s="95"/>
      <c r="BP206" s="7"/>
      <c r="BQ206" s="95"/>
      <c r="BR206" s="7"/>
      <c r="BS206" s="7"/>
    </row>
    <row r="207" spans="2:69" s="79" customFormat="1" ht="29.25" customHeight="1">
      <c r="B207" s="75"/>
      <c r="C207" s="76"/>
      <c r="D207" s="88" t="s">
        <v>56</v>
      </c>
      <c r="E207" s="88"/>
      <c r="F207" s="88"/>
      <c r="G207" s="88"/>
      <c r="H207" s="88"/>
      <c r="I207" s="88"/>
      <c r="J207" s="88"/>
      <c r="K207" s="88"/>
      <c r="L207" s="88"/>
      <c r="M207" s="88"/>
      <c r="N207" s="363">
        <f>N208+N209+N213+N215+N217+N218+N220+N221+N222+N223+N228+N229+N232+N210+N211+N212+N214+N224+N225+N226+N230+N231+N227+N219+N216</f>
        <v>40404.5</v>
      </c>
      <c r="O207" s="363"/>
      <c r="P207" s="363"/>
      <c r="Q207" s="363"/>
      <c r="R207" s="134"/>
      <c r="S207" s="121">
        <f>SUM(S208:S232)</f>
        <v>1817.6</v>
      </c>
      <c r="T207" s="108"/>
      <c r="U207" s="122">
        <f>SUM(U208:U232)</f>
        <v>-6073.7</v>
      </c>
      <c r="V207" s="122"/>
      <c r="W207" s="123">
        <f>SUM(W208:W232)</f>
        <v>36148.4</v>
      </c>
      <c r="X207" s="78"/>
      <c r="Z207" s="80"/>
      <c r="AA207" s="76"/>
      <c r="AB207" s="76"/>
      <c r="AC207" s="81">
        <f>SUM(AC208:AC232)</f>
        <v>13.924999999999999</v>
      </c>
      <c r="AD207" s="76"/>
      <c r="AE207" s="81">
        <f>SUM(AE208:AE232)</f>
        <v>0</v>
      </c>
      <c r="AF207" s="76"/>
      <c r="AG207" s="82">
        <f>SUM(AG208:AG232)</f>
        <v>0</v>
      </c>
      <c r="AX207" s="83" t="s">
        <v>42</v>
      </c>
      <c r="AZ207" s="84" t="s">
        <v>37</v>
      </c>
      <c r="BA207" s="84" t="s">
        <v>9</v>
      </c>
      <c r="BE207" s="83" t="s">
        <v>78</v>
      </c>
      <c r="BQ207" s="85">
        <f>SUM(BQ208:BQ232)</f>
        <v>1926.5</v>
      </c>
    </row>
    <row r="208" spans="2:71" s="15" customFormat="1" ht="28.5" customHeight="1">
      <c r="B208" s="89"/>
      <c r="C208" s="207">
        <v>70</v>
      </c>
      <c r="D208" s="207" t="s">
        <v>79</v>
      </c>
      <c r="E208" s="208" t="s">
        <v>198</v>
      </c>
      <c r="F208" s="316" t="s">
        <v>199</v>
      </c>
      <c r="G208" s="303"/>
      <c r="H208" s="303"/>
      <c r="I208" s="303"/>
      <c r="J208" s="209" t="s">
        <v>80</v>
      </c>
      <c r="K208" s="210">
        <f>K209+K210</f>
        <v>15</v>
      </c>
      <c r="L208" s="302">
        <v>64.5</v>
      </c>
      <c r="M208" s="303"/>
      <c r="N208" s="302">
        <f aca="true" t="shared" si="21" ref="N208:N232">ROUND(L208*K208,2)</f>
        <v>967.5</v>
      </c>
      <c r="O208" s="303"/>
      <c r="P208" s="303"/>
      <c r="Q208" s="303"/>
      <c r="R208" s="220"/>
      <c r="S208" s="120">
        <f aca="true" t="shared" si="22" ref="S208:S232">R208*L208</f>
        <v>0</v>
      </c>
      <c r="T208" s="220"/>
      <c r="U208" s="120">
        <f aca="true" t="shared" si="23" ref="U208:U232">T208*L208</f>
        <v>0</v>
      </c>
      <c r="V208" s="120">
        <f aca="true" t="shared" si="24" ref="V208:V232">K208+R208+T208</f>
        <v>15</v>
      </c>
      <c r="W208" s="120">
        <f aca="true" t="shared" si="25" ref="W208:W232">V208*L208</f>
        <v>967.5</v>
      </c>
      <c r="X208" s="90"/>
      <c r="Z208" s="91" t="s">
        <v>1</v>
      </c>
      <c r="AA208" s="92" t="s">
        <v>22</v>
      </c>
      <c r="AB208" s="93">
        <v>0.359</v>
      </c>
      <c r="AC208" s="93">
        <f>AB208*K208</f>
        <v>5.385</v>
      </c>
      <c r="AD208" s="93">
        <v>0</v>
      </c>
      <c r="AE208" s="93">
        <f>AD208*K208</f>
        <v>0</v>
      </c>
      <c r="AF208" s="93">
        <v>0</v>
      </c>
      <c r="AG208" s="94">
        <f>AF208*K208</f>
        <v>0</v>
      </c>
      <c r="AX208" s="7" t="s">
        <v>81</v>
      </c>
      <c r="AZ208" s="7" t="s">
        <v>79</v>
      </c>
      <c r="BA208" s="7" t="s">
        <v>42</v>
      </c>
      <c r="BE208" s="7" t="s">
        <v>78</v>
      </c>
      <c r="BK208" s="95">
        <f>IF(AA208="základní",N208,0)</f>
        <v>967.5</v>
      </c>
      <c r="BL208" s="95">
        <f>IF(AA208="snížená",N208,0)</f>
        <v>0</v>
      </c>
      <c r="BM208" s="95">
        <f>IF(AA208="zákl. přenesená",N208,0)</f>
        <v>0</v>
      </c>
      <c r="BN208" s="95">
        <f>IF(AA208="sníž. přenesená",N208,0)</f>
        <v>0</v>
      </c>
      <c r="BO208" s="95">
        <f>IF(AA208="nulová",N208,0)</f>
        <v>0</v>
      </c>
      <c r="BP208" s="7" t="s">
        <v>9</v>
      </c>
      <c r="BQ208" s="95">
        <f>ROUND(L208*K208,2)</f>
        <v>967.5</v>
      </c>
      <c r="BR208" s="7" t="s">
        <v>81</v>
      </c>
      <c r="BS208" s="7" t="s">
        <v>100</v>
      </c>
    </row>
    <row r="209" spans="2:71" s="15" customFormat="1" ht="28.5" customHeight="1">
      <c r="B209" s="89"/>
      <c r="C209" s="189">
        <v>71</v>
      </c>
      <c r="D209" s="189" t="s">
        <v>83</v>
      </c>
      <c r="E209" s="211" t="s">
        <v>247</v>
      </c>
      <c r="F209" s="304" t="s">
        <v>298</v>
      </c>
      <c r="G209" s="305"/>
      <c r="H209" s="305"/>
      <c r="I209" s="305"/>
      <c r="J209" s="212" t="s">
        <v>80</v>
      </c>
      <c r="K209" s="213">
        <v>5</v>
      </c>
      <c r="L209" s="313">
        <v>121</v>
      </c>
      <c r="M209" s="305"/>
      <c r="N209" s="313">
        <f t="shared" si="21"/>
        <v>605</v>
      </c>
      <c r="O209" s="303"/>
      <c r="P209" s="303"/>
      <c r="Q209" s="303"/>
      <c r="R209" s="220"/>
      <c r="S209" s="120">
        <f t="shared" si="22"/>
        <v>0</v>
      </c>
      <c r="T209" s="220"/>
      <c r="U209" s="120">
        <f t="shared" si="23"/>
        <v>0</v>
      </c>
      <c r="V209" s="120">
        <f t="shared" si="24"/>
        <v>5</v>
      </c>
      <c r="W209" s="120">
        <f t="shared" si="25"/>
        <v>605</v>
      </c>
      <c r="X209" s="90"/>
      <c r="Z209" s="91"/>
      <c r="AA209" s="92"/>
      <c r="AB209" s="93"/>
      <c r="AC209" s="93"/>
      <c r="AD209" s="93"/>
      <c r="AE209" s="93"/>
      <c r="AF209" s="93"/>
      <c r="AG209" s="94"/>
      <c r="AX209" s="7"/>
      <c r="AZ209" s="7"/>
      <c r="BA209" s="7"/>
      <c r="BE209" s="7"/>
      <c r="BK209" s="95"/>
      <c r="BL209" s="95"/>
      <c r="BM209" s="95"/>
      <c r="BN209" s="95"/>
      <c r="BO209" s="95"/>
      <c r="BP209" s="7"/>
      <c r="BQ209" s="95"/>
      <c r="BR209" s="7"/>
      <c r="BS209" s="7"/>
    </row>
    <row r="210" spans="2:71" s="15" customFormat="1" ht="28.5" customHeight="1">
      <c r="B210" s="89"/>
      <c r="C210" s="189">
        <v>72</v>
      </c>
      <c r="D210" s="189" t="s">
        <v>83</v>
      </c>
      <c r="E210" s="211" t="s">
        <v>292</v>
      </c>
      <c r="F210" s="304" t="s">
        <v>233</v>
      </c>
      <c r="G210" s="305"/>
      <c r="H210" s="305"/>
      <c r="I210" s="305"/>
      <c r="J210" s="212" t="s">
        <v>80</v>
      </c>
      <c r="K210" s="213">
        <v>10</v>
      </c>
      <c r="L210" s="313">
        <v>102</v>
      </c>
      <c r="M210" s="305"/>
      <c r="N210" s="313">
        <f t="shared" si="21"/>
        <v>1020</v>
      </c>
      <c r="O210" s="303"/>
      <c r="P210" s="303"/>
      <c r="Q210" s="303"/>
      <c r="R210" s="220"/>
      <c r="S210" s="120">
        <f t="shared" si="22"/>
        <v>0</v>
      </c>
      <c r="T210" s="220"/>
      <c r="U210" s="120">
        <f t="shared" si="23"/>
        <v>0</v>
      </c>
      <c r="V210" s="120">
        <f t="shared" si="24"/>
        <v>10</v>
      </c>
      <c r="W210" s="120">
        <f t="shared" si="25"/>
        <v>1020</v>
      </c>
      <c r="X210" s="90"/>
      <c r="Z210" s="91"/>
      <c r="AA210" s="92"/>
      <c r="AB210" s="93"/>
      <c r="AC210" s="93"/>
      <c r="AD210" s="93"/>
      <c r="AE210" s="93"/>
      <c r="AF210" s="93"/>
      <c r="AG210" s="94"/>
      <c r="AX210" s="7"/>
      <c r="AZ210" s="7"/>
      <c r="BA210" s="7"/>
      <c r="BE210" s="7"/>
      <c r="BK210" s="95"/>
      <c r="BL210" s="95"/>
      <c r="BM210" s="95"/>
      <c r="BN210" s="95"/>
      <c r="BO210" s="95"/>
      <c r="BP210" s="7"/>
      <c r="BQ210" s="95"/>
      <c r="BR210" s="7"/>
      <c r="BS210" s="7"/>
    </row>
    <row r="211" spans="2:71" s="15" customFormat="1" ht="28.5" customHeight="1">
      <c r="B211" s="89"/>
      <c r="C211" s="207">
        <v>73</v>
      </c>
      <c r="D211" s="207" t="s">
        <v>79</v>
      </c>
      <c r="E211" s="216" t="s">
        <v>293</v>
      </c>
      <c r="F211" s="318" t="s">
        <v>295</v>
      </c>
      <c r="G211" s="303"/>
      <c r="H211" s="303"/>
      <c r="I211" s="303"/>
      <c r="J211" s="209" t="s">
        <v>80</v>
      </c>
      <c r="K211" s="210">
        <v>0</v>
      </c>
      <c r="L211" s="302">
        <v>35</v>
      </c>
      <c r="M211" s="303"/>
      <c r="N211" s="302">
        <f t="shared" si="21"/>
        <v>0</v>
      </c>
      <c r="O211" s="303"/>
      <c r="P211" s="303"/>
      <c r="Q211" s="303"/>
      <c r="R211" s="232">
        <v>3</v>
      </c>
      <c r="S211" s="391">
        <f t="shared" si="22"/>
        <v>105</v>
      </c>
      <c r="T211" s="232"/>
      <c r="U211" s="391">
        <f t="shared" si="23"/>
        <v>0</v>
      </c>
      <c r="V211" s="391">
        <f t="shared" si="24"/>
        <v>3</v>
      </c>
      <c r="W211" s="388">
        <f t="shared" si="25"/>
        <v>105</v>
      </c>
      <c r="X211" s="90"/>
      <c r="Z211" s="91"/>
      <c r="AA211" s="92"/>
      <c r="AB211" s="93"/>
      <c r="AC211" s="93"/>
      <c r="AD211" s="93"/>
      <c r="AE211" s="93"/>
      <c r="AF211" s="93"/>
      <c r="AG211" s="94"/>
      <c r="AX211" s="7"/>
      <c r="AZ211" s="7"/>
      <c r="BA211" s="7"/>
      <c r="BE211" s="7"/>
      <c r="BK211" s="95"/>
      <c r="BL211" s="95"/>
      <c r="BM211" s="95"/>
      <c r="BN211" s="95"/>
      <c r="BO211" s="95"/>
      <c r="BP211" s="7"/>
      <c r="BQ211" s="95"/>
      <c r="BR211" s="7"/>
      <c r="BS211" s="7"/>
    </row>
    <row r="212" spans="2:71" s="15" customFormat="1" ht="28.5" customHeight="1">
      <c r="B212" s="89"/>
      <c r="C212" s="189">
        <v>74</v>
      </c>
      <c r="D212" s="189" t="s">
        <v>83</v>
      </c>
      <c r="E212" s="211" t="s">
        <v>294</v>
      </c>
      <c r="F212" s="304" t="s">
        <v>297</v>
      </c>
      <c r="G212" s="305"/>
      <c r="H212" s="305"/>
      <c r="I212" s="305"/>
      <c r="J212" s="212" t="s">
        <v>80</v>
      </c>
      <c r="K212" s="213">
        <v>0</v>
      </c>
      <c r="L212" s="313">
        <v>55</v>
      </c>
      <c r="M212" s="305"/>
      <c r="N212" s="313">
        <f t="shared" si="21"/>
        <v>0</v>
      </c>
      <c r="O212" s="303"/>
      <c r="P212" s="303"/>
      <c r="Q212" s="303"/>
      <c r="R212" s="232">
        <v>3</v>
      </c>
      <c r="S212" s="391">
        <f t="shared" si="22"/>
        <v>165</v>
      </c>
      <c r="T212" s="232"/>
      <c r="U212" s="391">
        <f t="shared" si="23"/>
        <v>0</v>
      </c>
      <c r="V212" s="391">
        <f t="shared" si="24"/>
        <v>3</v>
      </c>
      <c r="W212" s="388">
        <f t="shared" si="25"/>
        <v>165</v>
      </c>
      <c r="X212" s="90"/>
      <c r="Z212" s="91"/>
      <c r="AA212" s="92"/>
      <c r="AB212" s="93"/>
      <c r="AC212" s="93"/>
      <c r="AD212" s="93"/>
      <c r="AE212" s="93"/>
      <c r="AF212" s="93"/>
      <c r="AG212" s="94"/>
      <c r="AX212" s="7"/>
      <c r="AZ212" s="7"/>
      <c r="BA212" s="7"/>
      <c r="BE212" s="7"/>
      <c r="BK212" s="95"/>
      <c r="BL212" s="95"/>
      <c r="BM212" s="95"/>
      <c r="BN212" s="95"/>
      <c r="BO212" s="95"/>
      <c r="BP212" s="7"/>
      <c r="BQ212" s="95"/>
      <c r="BR212" s="7"/>
      <c r="BS212" s="7"/>
    </row>
    <row r="213" spans="2:71" s="15" customFormat="1" ht="28.5" customHeight="1">
      <c r="B213" s="89"/>
      <c r="C213" s="219">
        <v>75</v>
      </c>
      <c r="D213" s="207" t="s">
        <v>79</v>
      </c>
      <c r="E213" s="208" t="s">
        <v>200</v>
      </c>
      <c r="F213" s="316" t="s">
        <v>201</v>
      </c>
      <c r="G213" s="303"/>
      <c r="H213" s="303"/>
      <c r="I213" s="303"/>
      <c r="J213" s="209" t="s">
        <v>80</v>
      </c>
      <c r="K213" s="210">
        <f>K214+K215</f>
        <v>32</v>
      </c>
      <c r="L213" s="302">
        <v>66.9</v>
      </c>
      <c r="M213" s="303"/>
      <c r="N213" s="302">
        <f t="shared" si="21"/>
        <v>2140.8</v>
      </c>
      <c r="O213" s="303"/>
      <c r="P213" s="303"/>
      <c r="Q213" s="303"/>
      <c r="R213" s="232"/>
      <c r="S213" s="245">
        <f t="shared" si="22"/>
        <v>0</v>
      </c>
      <c r="T213" s="232">
        <v>-13</v>
      </c>
      <c r="U213" s="245">
        <f t="shared" si="23"/>
        <v>-869.7</v>
      </c>
      <c r="V213" s="245">
        <f t="shared" si="24"/>
        <v>19</v>
      </c>
      <c r="W213" s="120">
        <f t="shared" si="25"/>
        <v>1271.1000000000001</v>
      </c>
      <c r="X213" s="90"/>
      <c r="Z213" s="91"/>
      <c r="AA213" s="92"/>
      <c r="AB213" s="93"/>
      <c r="AC213" s="93"/>
      <c r="AD213" s="93"/>
      <c r="AE213" s="93"/>
      <c r="AF213" s="93"/>
      <c r="AG213" s="94"/>
      <c r="AX213" s="7"/>
      <c r="AZ213" s="7"/>
      <c r="BA213" s="7"/>
      <c r="BE213" s="7"/>
      <c r="BK213" s="95"/>
      <c r="BL213" s="95"/>
      <c r="BM213" s="95"/>
      <c r="BN213" s="95"/>
      <c r="BO213" s="95"/>
      <c r="BP213" s="7"/>
      <c r="BQ213" s="95"/>
      <c r="BR213" s="7"/>
      <c r="BS213" s="7"/>
    </row>
    <row r="214" spans="2:71" s="15" customFormat="1" ht="28.5" customHeight="1">
      <c r="B214" s="89"/>
      <c r="C214" s="214">
        <v>76</v>
      </c>
      <c r="D214" s="189" t="s">
        <v>83</v>
      </c>
      <c r="E214" s="211" t="s">
        <v>246</v>
      </c>
      <c r="F214" s="304" t="s">
        <v>299</v>
      </c>
      <c r="G214" s="305"/>
      <c r="H214" s="305"/>
      <c r="I214" s="305"/>
      <c r="J214" s="212" t="s">
        <v>80</v>
      </c>
      <c r="K214" s="213">
        <v>20</v>
      </c>
      <c r="L214" s="313">
        <v>139.6</v>
      </c>
      <c r="M214" s="305"/>
      <c r="N214" s="313">
        <f t="shared" si="21"/>
        <v>2792</v>
      </c>
      <c r="O214" s="317"/>
      <c r="P214" s="317"/>
      <c r="Q214" s="317"/>
      <c r="R214" s="232">
        <v>1</v>
      </c>
      <c r="S214" s="245">
        <f t="shared" si="22"/>
        <v>139.6</v>
      </c>
      <c r="T214" s="232"/>
      <c r="U214" s="245">
        <f t="shared" si="23"/>
        <v>0</v>
      </c>
      <c r="V214" s="245">
        <f t="shared" si="24"/>
        <v>21</v>
      </c>
      <c r="W214" s="120">
        <f t="shared" si="25"/>
        <v>2931.6</v>
      </c>
      <c r="X214" s="90"/>
      <c r="Z214" s="91"/>
      <c r="AA214" s="92"/>
      <c r="AB214" s="93"/>
      <c r="AC214" s="93"/>
      <c r="AD214" s="93"/>
      <c r="AE214" s="93"/>
      <c r="AF214" s="93"/>
      <c r="AG214" s="94"/>
      <c r="AX214" s="7"/>
      <c r="AZ214" s="7"/>
      <c r="BA214" s="7"/>
      <c r="BE214" s="7"/>
      <c r="BK214" s="95"/>
      <c r="BL214" s="95"/>
      <c r="BM214" s="95"/>
      <c r="BN214" s="95"/>
      <c r="BO214" s="95"/>
      <c r="BP214" s="7"/>
      <c r="BQ214" s="95"/>
      <c r="BR214" s="7"/>
      <c r="BS214" s="7"/>
    </row>
    <row r="215" spans="2:71" s="15" customFormat="1" ht="28.5" customHeight="1">
      <c r="B215" s="89"/>
      <c r="C215" s="189">
        <v>77</v>
      </c>
      <c r="D215" s="189" t="s">
        <v>83</v>
      </c>
      <c r="E215" s="211" t="s">
        <v>320</v>
      </c>
      <c r="F215" s="304" t="s">
        <v>296</v>
      </c>
      <c r="G215" s="305"/>
      <c r="H215" s="305"/>
      <c r="I215" s="305"/>
      <c r="J215" s="212" t="s">
        <v>80</v>
      </c>
      <c r="K215" s="213">
        <v>12</v>
      </c>
      <c r="L215" s="313">
        <v>122</v>
      </c>
      <c r="M215" s="305"/>
      <c r="N215" s="313">
        <f t="shared" si="21"/>
        <v>1464</v>
      </c>
      <c r="O215" s="317"/>
      <c r="P215" s="317"/>
      <c r="Q215" s="317"/>
      <c r="R215" s="232">
        <v>9</v>
      </c>
      <c r="S215" s="245">
        <f t="shared" si="22"/>
        <v>1098</v>
      </c>
      <c r="T215" s="232"/>
      <c r="U215" s="245">
        <f t="shared" si="23"/>
        <v>0</v>
      </c>
      <c r="V215" s="245">
        <f t="shared" si="24"/>
        <v>21</v>
      </c>
      <c r="W215" s="120">
        <f t="shared" si="25"/>
        <v>2562</v>
      </c>
      <c r="X215" s="90"/>
      <c r="Z215" s="91"/>
      <c r="AA215" s="92"/>
      <c r="AB215" s="93"/>
      <c r="AC215" s="93"/>
      <c r="AD215" s="93"/>
      <c r="AE215" s="93"/>
      <c r="AF215" s="93"/>
      <c r="AG215" s="94"/>
      <c r="AX215" s="7"/>
      <c r="AZ215" s="7"/>
      <c r="BA215" s="7"/>
      <c r="BE215" s="7"/>
      <c r="BK215" s="95"/>
      <c r="BL215" s="95"/>
      <c r="BM215" s="95"/>
      <c r="BN215" s="95"/>
      <c r="BO215" s="95"/>
      <c r="BP215" s="7"/>
      <c r="BQ215" s="95"/>
      <c r="BR215" s="7"/>
      <c r="BS215" s="7"/>
    </row>
    <row r="216" spans="2:71" s="15" customFormat="1" ht="28.5" customHeight="1">
      <c r="B216" s="89"/>
      <c r="C216" s="189">
        <v>78</v>
      </c>
      <c r="D216" s="189" t="s">
        <v>83</v>
      </c>
      <c r="E216" s="211" t="s">
        <v>339</v>
      </c>
      <c r="F216" s="304" t="s">
        <v>340</v>
      </c>
      <c r="G216" s="305"/>
      <c r="H216" s="305"/>
      <c r="I216" s="305"/>
      <c r="J216" s="212" t="s">
        <v>80</v>
      </c>
      <c r="K216" s="213">
        <v>4</v>
      </c>
      <c r="L216" s="313">
        <v>155</v>
      </c>
      <c r="M216" s="305"/>
      <c r="N216" s="313">
        <f>ROUND(L216*K216,2)</f>
        <v>620</v>
      </c>
      <c r="O216" s="317"/>
      <c r="P216" s="317"/>
      <c r="Q216" s="317"/>
      <c r="R216" s="232">
        <v>2</v>
      </c>
      <c r="S216" s="245">
        <f t="shared" si="22"/>
        <v>310</v>
      </c>
      <c r="T216" s="232"/>
      <c r="U216" s="245">
        <f t="shared" si="23"/>
        <v>0</v>
      </c>
      <c r="V216" s="245">
        <f t="shared" si="24"/>
        <v>6</v>
      </c>
      <c r="W216" s="120">
        <f t="shared" si="25"/>
        <v>930</v>
      </c>
      <c r="X216" s="90"/>
      <c r="Z216" s="91"/>
      <c r="AA216" s="92"/>
      <c r="AB216" s="93"/>
      <c r="AC216" s="93"/>
      <c r="AD216" s="93"/>
      <c r="AE216" s="93"/>
      <c r="AF216" s="93"/>
      <c r="AG216" s="94"/>
      <c r="AX216" s="7"/>
      <c r="AZ216" s="7"/>
      <c r="BA216" s="7"/>
      <c r="BE216" s="7"/>
      <c r="BK216" s="95"/>
      <c r="BL216" s="95"/>
      <c r="BM216" s="95"/>
      <c r="BN216" s="95"/>
      <c r="BO216" s="95"/>
      <c r="BP216" s="7"/>
      <c r="BQ216" s="95"/>
      <c r="BR216" s="7"/>
      <c r="BS216" s="7"/>
    </row>
    <row r="217" spans="2:71" s="15" customFormat="1" ht="28.5" customHeight="1">
      <c r="B217" s="89"/>
      <c r="C217" s="207">
        <v>79</v>
      </c>
      <c r="D217" s="207" t="s">
        <v>79</v>
      </c>
      <c r="E217" s="208" t="s">
        <v>202</v>
      </c>
      <c r="F217" s="316" t="s">
        <v>203</v>
      </c>
      <c r="G217" s="303"/>
      <c r="H217" s="303"/>
      <c r="I217" s="303"/>
      <c r="J217" s="209" t="s">
        <v>80</v>
      </c>
      <c r="K217" s="210">
        <f>K218</f>
        <v>14</v>
      </c>
      <c r="L217" s="302">
        <v>68.5</v>
      </c>
      <c r="M217" s="303"/>
      <c r="N217" s="302">
        <f t="shared" si="21"/>
        <v>959</v>
      </c>
      <c r="O217" s="303"/>
      <c r="P217" s="303"/>
      <c r="Q217" s="303"/>
      <c r="R217" s="232"/>
      <c r="S217" s="245">
        <f t="shared" si="22"/>
        <v>0</v>
      </c>
      <c r="T217" s="232">
        <v>-5</v>
      </c>
      <c r="U217" s="245">
        <f t="shared" si="23"/>
        <v>-342.5</v>
      </c>
      <c r="V217" s="245">
        <f t="shared" si="24"/>
        <v>9</v>
      </c>
      <c r="W217" s="120">
        <f t="shared" si="25"/>
        <v>616.5</v>
      </c>
      <c r="X217" s="90"/>
      <c r="Z217" s="91" t="s">
        <v>1</v>
      </c>
      <c r="AA217" s="92" t="s">
        <v>22</v>
      </c>
      <c r="AB217" s="93">
        <v>0.61</v>
      </c>
      <c r="AC217" s="93">
        <f>AB217*K217</f>
        <v>8.54</v>
      </c>
      <c r="AD217" s="93">
        <v>0</v>
      </c>
      <c r="AE217" s="93">
        <f>AD217*K217</f>
        <v>0</v>
      </c>
      <c r="AF217" s="93">
        <v>0</v>
      </c>
      <c r="AG217" s="94">
        <f>AF217*K217</f>
        <v>0</v>
      </c>
      <c r="AX217" s="7" t="s">
        <v>81</v>
      </c>
      <c r="AZ217" s="7" t="s">
        <v>79</v>
      </c>
      <c r="BA217" s="7" t="s">
        <v>42</v>
      </c>
      <c r="BE217" s="7" t="s">
        <v>78</v>
      </c>
      <c r="BK217" s="95">
        <f>IF(AA217="základní",N217,0)</f>
        <v>959</v>
      </c>
      <c r="BL217" s="95">
        <f>IF(AA217="snížená",N217,0)</f>
        <v>0</v>
      </c>
      <c r="BM217" s="95">
        <f>IF(AA217="zákl. přenesená",N217,0)</f>
        <v>0</v>
      </c>
      <c r="BN217" s="95">
        <f>IF(AA217="sníž. přenesená",N217,0)</f>
        <v>0</v>
      </c>
      <c r="BO217" s="95">
        <f>IF(AA217="nulová",N217,0)</f>
        <v>0</v>
      </c>
      <c r="BP217" s="7" t="s">
        <v>9</v>
      </c>
      <c r="BQ217" s="95">
        <f>ROUND(L217*K217,2)</f>
        <v>959</v>
      </c>
      <c r="BR217" s="7" t="s">
        <v>81</v>
      </c>
      <c r="BS217" s="7" t="s">
        <v>102</v>
      </c>
    </row>
    <row r="218" spans="2:71" s="15" customFormat="1" ht="28.5" customHeight="1">
      <c r="B218" s="89"/>
      <c r="C218" s="189">
        <v>80</v>
      </c>
      <c r="D218" s="189" t="s">
        <v>83</v>
      </c>
      <c r="E218" s="211" t="s">
        <v>204</v>
      </c>
      <c r="F218" s="304" t="s">
        <v>300</v>
      </c>
      <c r="G218" s="305"/>
      <c r="H218" s="305"/>
      <c r="I218" s="305"/>
      <c r="J218" s="212" t="s">
        <v>80</v>
      </c>
      <c r="K218" s="213">
        <v>14</v>
      </c>
      <c r="L218" s="313">
        <v>142.3</v>
      </c>
      <c r="M218" s="305"/>
      <c r="N218" s="313">
        <f t="shared" si="21"/>
        <v>1992.2</v>
      </c>
      <c r="O218" s="303"/>
      <c r="P218" s="303"/>
      <c r="Q218" s="303"/>
      <c r="R218" s="232"/>
      <c r="S218" s="245">
        <f t="shared" si="22"/>
        <v>0</v>
      </c>
      <c r="T218" s="232">
        <v>-5</v>
      </c>
      <c r="U218" s="245">
        <f t="shared" si="23"/>
        <v>-711.5</v>
      </c>
      <c r="V218" s="245">
        <f t="shared" si="24"/>
        <v>9</v>
      </c>
      <c r="W218" s="120">
        <f t="shared" si="25"/>
        <v>1280.7</v>
      </c>
      <c r="X218" s="90"/>
      <c r="Z218" s="91"/>
      <c r="AA218" s="92"/>
      <c r="AB218" s="93"/>
      <c r="AC218" s="93"/>
      <c r="AD218" s="93"/>
      <c r="AE218" s="93"/>
      <c r="AF218" s="93"/>
      <c r="AG218" s="94"/>
      <c r="AX218" s="7"/>
      <c r="AZ218" s="7"/>
      <c r="BA218" s="7"/>
      <c r="BE218" s="7"/>
      <c r="BK218" s="95"/>
      <c r="BL218" s="95"/>
      <c r="BM218" s="95"/>
      <c r="BN218" s="95"/>
      <c r="BO218" s="95"/>
      <c r="BP218" s="7"/>
      <c r="BQ218" s="95"/>
      <c r="BR218" s="7"/>
      <c r="BS218" s="7"/>
    </row>
    <row r="219" spans="2:71" s="15" customFormat="1" ht="28.5" customHeight="1">
      <c r="B219" s="89"/>
      <c r="C219" s="189">
        <v>81</v>
      </c>
      <c r="D219" s="189" t="s">
        <v>83</v>
      </c>
      <c r="E219" s="211" t="s">
        <v>341</v>
      </c>
      <c r="F219" s="304" t="s">
        <v>342</v>
      </c>
      <c r="G219" s="305"/>
      <c r="H219" s="305"/>
      <c r="I219" s="305"/>
      <c r="J219" s="212" t="s">
        <v>80</v>
      </c>
      <c r="K219" s="213">
        <v>4</v>
      </c>
      <c r="L219" s="313">
        <v>152</v>
      </c>
      <c r="M219" s="305"/>
      <c r="N219" s="313">
        <f>ROUND(L219*K219,2)</f>
        <v>608</v>
      </c>
      <c r="O219" s="303"/>
      <c r="P219" s="303"/>
      <c r="Q219" s="303"/>
      <c r="R219" s="232"/>
      <c r="S219" s="245">
        <f t="shared" si="22"/>
        <v>0</v>
      </c>
      <c r="T219" s="232">
        <v>-4</v>
      </c>
      <c r="U219" s="245">
        <f t="shared" si="23"/>
        <v>-608</v>
      </c>
      <c r="V219" s="245">
        <f t="shared" si="24"/>
        <v>0</v>
      </c>
      <c r="W219" s="120">
        <f t="shared" si="25"/>
        <v>0</v>
      </c>
      <c r="X219" s="90"/>
      <c r="Z219" s="91"/>
      <c r="AA219" s="92"/>
      <c r="AB219" s="93"/>
      <c r="AC219" s="93"/>
      <c r="AD219" s="93"/>
      <c r="AE219" s="93"/>
      <c r="AF219" s="93"/>
      <c r="AG219" s="94"/>
      <c r="AX219" s="7"/>
      <c r="AZ219" s="7"/>
      <c r="BA219" s="7"/>
      <c r="BE219" s="7"/>
      <c r="BK219" s="95"/>
      <c r="BL219" s="95"/>
      <c r="BM219" s="95"/>
      <c r="BN219" s="95"/>
      <c r="BO219" s="95"/>
      <c r="BP219" s="7"/>
      <c r="BQ219" s="95"/>
      <c r="BR219" s="7"/>
      <c r="BS219" s="7"/>
    </row>
    <row r="220" spans="2:71" s="15" customFormat="1" ht="28.5" customHeight="1">
      <c r="B220" s="89"/>
      <c r="C220" s="207">
        <v>82</v>
      </c>
      <c r="D220" s="207" t="s">
        <v>79</v>
      </c>
      <c r="E220" s="208" t="s">
        <v>202</v>
      </c>
      <c r="F220" s="318" t="s">
        <v>301</v>
      </c>
      <c r="G220" s="303"/>
      <c r="H220" s="303"/>
      <c r="I220" s="303"/>
      <c r="J220" s="209" t="s">
        <v>80</v>
      </c>
      <c r="K220" s="210">
        <v>6</v>
      </c>
      <c r="L220" s="302">
        <v>115</v>
      </c>
      <c r="M220" s="303"/>
      <c r="N220" s="302">
        <f t="shared" si="21"/>
        <v>690</v>
      </c>
      <c r="O220" s="303"/>
      <c r="P220" s="303"/>
      <c r="Q220" s="303"/>
      <c r="R220" s="220"/>
      <c r="S220" s="120">
        <f t="shared" si="22"/>
        <v>0</v>
      </c>
      <c r="T220" s="220"/>
      <c r="U220" s="120">
        <f t="shared" si="23"/>
        <v>0</v>
      </c>
      <c r="V220" s="120">
        <f t="shared" si="24"/>
        <v>6</v>
      </c>
      <c r="W220" s="120">
        <f t="shared" si="25"/>
        <v>690</v>
      </c>
      <c r="X220" s="90"/>
      <c r="Z220" s="91"/>
      <c r="AA220" s="92"/>
      <c r="AB220" s="93"/>
      <c r="AC220" s="93"/>
      <c r="AD220" s="93"/>
      <c r="AE220" s="93"/>
      <c r="AF220" s="93"/>
      <c r="AG220" s="94"/>
      <c r="AX220" s="7"/>
      <c r="AZ220" s="7"/>
      <c r="BA220" s="7"/>
      <c r="BE220" s="7"/>
      <c r="BK220" s="95"/>
      <c r="BL220" s="95"/>
      <c r="BM220" s="95"/>
      <c r="BN220" s="95"/>
      <c r="BO220" s="95"/>
      <c r="BP220" s="7"/>
      <c r="BQ220" s="95"/>
      <c r="BR220" s="7"/>
      <c r="BS220" s="7"/>
    </row>
    <row r="221" spans="2:71" s="15" customFormat="1" ht="28.5" customHeight="1">
      <c r="B221" s="89"/>
      <c r="C221" s="189">
        <v>83</v>
      </c>
      <c r="D221" s="189" t="s">
        <v>83</v>
      </c>
      <c r="E221" s="211" t="s">
        <v>204</v>
      </c>
      <c r="F221" s="304" t="s">
        <v>301</v>
      </c>
      <c r="G221" s="305"/>
      <c r="H221" s="305"/>
      <c r="I221" s="305"/>
      <c r="J221" s="212" t="s">
        <v>80</v>
      </c>
      <c r="K221" s="213">
        <v>6</v>
      </c>
      <c r="L221" s="313">
        <v>265</v>
      </c>
      <c r="M221" s="305"/>
      <c r="N221" s="313">
        <f t="shared" si="21"/>
        <v>1590</v>
      </c>
      <c r="O221" s="303"/>
      <c r="P221" s="303"/>
      <c r="Q221" s="303"/>
      <c r="R221" s="220"/>
      <c r="S221" s="120">
        <f t="shared" si="22"/>
        <v>0</v>
      </c>
      <c r="T221" s="220"/>
      <c r="U221" s="120">
        <f t="shared" si="23"/>
        <v>0</v>
      </c>
      <c r="V221" s="120">
        <f t="shared" si="24"/>
        <v>6</v>
      </c>
      <c r="W221" s="120">
        <f t="shared" si="25"/>
        <v>1590</v>
      </c>
      <c r="X221" s="90"/>
      <c r="Z221" s="91"/>
      <c r="AA221" s="92"/>
      <c r="AB221" s="93"/>
      <c r="AC221" s="93"/>
      <c r="AD221" s="93"/>
      <c r="AE221" s="93"/>
      <c r="AF221" s="93"/>
      <c r="AG221" s="94"/>
      <c r="AX221" s="7"/>
      <c r="AZ221" s="7"/>
      <c r="BA221" s="7"/>
      <c r="BE221" s="7"/>
      <c r="BK221" s="95"/>
      <c r="BL221" s="95"/>
      <c r="BM221" s="95"/>
      <c r="BN221" s="95"/>
      <c r="BO221" s="95"/>
      <c r="BP221" s="7"/>
      <c r="BQ221" s="95"/>
      <c r="BR221" s="7"/>
      <c r="BS221" s="7"/>
    </row>
    <row r="222" spans="2:71" s="15" customFormat="1" ht="39.75" customHeight="1">
      <c r="B222" s="89"/>
      <c r="C222" s="219">
        <v>84</v>
      </c>
      <c r="D222" s="207" t="s">
        <v>79</v>
      </c>
      <c r="E222" s="208" t="s">
        <v>205</v>
      </c>
      <c r="F222" s="316" t="s">
        <v>234</v>
      </c>
      <c r="G222" s="303"/>
      <c r="H222" s="303"/>
      <c r="I222" s="303"/>
      <c r="J222" s="209" t="s">
        <v>80</v>
      </c>
      <c r="K222" s="210">
        <f>K223+K224+K225+K226+K227</f>
        <v>70</v>
      </c>
      <c r="L222" s="302">
        <v>122</v>
      </c>
      <c r="M222" s="303"/>
      <c r="N222" s="302">
        <f t="shared" si="21"/>
        <v>8540</v>
      </c>
      <c r="O222" s="303"/>
      <c r="P222" s="303"/>
      <c r="Q222" s="303"/>
      <c r="R222" s="220"/>
      <c r="S222" s="389">
        <f t="shared" si="22"/>
        <v>0</v>
      </c>
      <c r="T222" s="390"/>
      <c r="U222" s="389">
        <f t="shared" si="23"/>
        <v>0</v>
      </c>
      <c r="V222" s="389">
        <f t="shared" si="24"/>
        <v>70</v>
      </c>
      <c r="W222" s="120">
        <f t="shared" si="25"/>
        <v>8540</v>
      </c>
      <c r="X222" s="90"/>
      <c r="Z222" s="91"/>
      <c r="AA222" s="92"/>
      <c r="AB222" s="93"/>
      <c r="AC222" s="93"/>
      <c r="AD222" s="93"/>
      <c r="AE222" s="93"/>
      <c r="AF222" s="93"/>
      <c r="AG222" s="94"/>
      <c r="AX222" s="7"/>
      <c r="AZ222" s="7"/>
      <c r="BA222" s="7"/>
      <c r="BE222" s="7"/>
      <c r="BK222" s="95"/>
      <c r="BL222" s="95"/>
      <c r="BM222" s="95"/>
      <c r="BN222" s="95"/>
      <c r="BO222" s="95"/>
      <c r="BP222" s="7"/>
      <c r="BQ222" s="95"/>
      <c r="BR222" s="7"/>
      <c r="BS222" s="7"/>
    </row>
    <row r="223" spans="2:71" s="15" customFormat="1" ht="28.5" customHeight="1">
      <c r="B223" s="89"/>
      <c r="C223" s="214">
        <v>85</v>
      </c>
      <c r="D223" s="189" t="s">
        <v>83</v>
      </c>
      <c r="E223" s="211" t="s">
        <v>207</v>
      </c>
      <c r="F223" s="304" t="s">
        <v>303</v>
      </c>
      <c r="G223" s="305"/>
      <c r="H223" s="305"/>
      <c r="I223" s="305"/>
      <c r="J223" s="212" t="s">
        <v>80</v>
      </c>
      <c r="K223" s="213">
        <v>3</v>
      </c>
      <c r="L223" s="313">
        <v>119</v>
      </c>
      <c r="M223" s="305"/>
      <c r="N223" s="313">
        <f t="shared" si="21"/>
        <v>357</v>
      </c>
      <c r="O223" s="317"/>
      <c r="P223" s="317"/>
      <c r="Q223" s="317"/>
      <c r="R223" s="220"/>
      <c r="S223" s="389">
        <f t="shared" si="22"/>
        <v>0</v>
      </c>
      <c r="T223" s="390"/>
      <c r="U223" s="389">
        <f t="shared" si="23"/>
        <v>0</v>
      </c>
      <c r="V223" s="389">
        <f t="shared" si="24"/>
        <v>3</v>
      </c>
      <c r="W223" s="120">
        <f t="shared" si="25"/>
        <v>357</v>
      </c>
      <c r="X223" s="90"/>
      <c r="Z223" s="91"/>
      <c r="AA223" s="92"/>
      <c r="AB223" s="93"/>
      <c r="AC223" s="93"/>
      <c r="AD223" s="93"/>
      <c r="AE223" s="93"/>
      <c r="AF223" s="93"/>
      <c r="AG223" s="94"/>
      <c r="AX223" s="7"/>
      <c r="AZ223" s="7"/>
      <c r="BA223" s="7"/>
      <c r="BE223" s="7"/>
      <c r="BK223" s="95"/>
      <c r="BL223" s="95"/>
      <c r="BM223" s="95"/>
      <c r="BN223" s="95"/>
      <c r="BO223" s="95"/>
      <c r="BP223" s="7"/>
      <c r="BQ223" s="95"/>
      <c r="BR223" s="7"/>
      <c r="BS223" s="7"/>
    </row>
    <row r="224" spans="2:71" s="15" customFormat="1" ht="28.5" customHeight="1">
      <c r="B224" s="89"/>
      <c r="C224" s="189">
        <v>86</v>
      </c>
      <c r="D224" s="189" t="s">
        <v>83</v>
      </c>
      <c r="E224" s="211" t="s">
        <v>304</v>
      </c>
      <c r="F224" s="304" t="s">
        <v>305</v>
      </c>
      <c r="G224" s="305"/>
      <c r="H224" s="305"/>
      <c r="I224" s="305"/>
      <c r="J224" s="212" t="s">
        <v>80</v>
      </c>
      <c r="K224" s="213">
        <v>13</v>
      </c>
      <c r="L224" s="313">
        <v>128</v>
      </c>
      <c r="M224" s="305"/>
      <c r="N224" s="313">
        <f t="shared" si="21"/>
        <v>1664</v>
      </c>
      <c r="O224" s="317"/>
      <c r="P224" s="317"/>
      <c r="Q224" s="317"/>
      <c r="R224" s="220"/>
      <c r="S224" s="389">
        <f t="shared" si="22"/>
        <v>0</v>
      </c>
      <c r="T224" s="390">
        <v>-6</v>
      </c>
      <c r="U224" s="389">
        <f t="shared" si="23"/>
        <v>-768</v>
      </c>
      <c r="V224" s="389">
        <f t="shared" si="24"/>
        <v>7</v>
      </c>
      <c r="W224" s="120">
        <f t="shared" si="25"/>
        <v>896</v>
      </c>
      <c r="X224" s="90"/>
      <c r="Z224" s="91"/>
      <c r="AA224" s="92"/>
      <c r="AB224" s="93"/>
      <c r="AC224" s="93"/>
      <c r="AD224" s="93"/>
      <c r="AE224" s="93"/>
      <c r="AF224" s="93"/>
      <c r="AG224" s="94"/>
      <c r="AX224" s="7"/>
      <c r="AZ224" s="7"/>
      <c r="BA224" s="7"/>
      <c r="BE224" s="7"/>
      <c r="BK224" s="95"/>
      <c r="BL224" s="95"/>
      <c r="BM224" s="95"/>
      <c r="BN224" s="95"/>
      <c r="BO224" s="95"/>
      <c r="BP224" s="7"/>
      <c r="BQ224" s="95"/>
      <c r="BR224" s="7"/>
      <c r="BS224" s="7"/>
    </row>
    <row r="225" spans="2:71" s="15" customFormat="1" ht="28.5" customHeight="1">
      <c r="B225" s="89"/>
      <c r="C225" s="189">
        <v>87</v>
      </c>
      <c r="D225" s="189" t="s">
        <v>83</v>
      </c>
      <c r="E225" s="211" t="s">
        <v>302</v>
      </c>
      <c r="F225" s="304" t="s">
        <v>235</v>
      </c>
      <c r="G225" s="305"/>
      <c r="H225" s="305"/>
      <c r="I225" s="305"/>
      <c r="J225" s="212" t="s">
        <v>80</v>
      </c>
      <c r="K225" s="213">
        <v>49</v>
      </c>
      <c r="L225" s="313">
        <v>122</v>
      </c>
      <c r="M225" s="305"/>
      <c r="N225" s="313">
        <f t="shared" si="21"/>
        <v>5978</v>
      </c>
      <c r="O225" s="317"/>
      <c r="P225" s="317"/>
      <c r="Q225" s="317"/>
      <c r="R225" s="220"/>
      <c r="S225" s="389">
        <f t="shared" si="22"/>
        <v>0</v>
      </c>
      <c r="T225" s="390">
        <v>-7</v>
      </c>
      <c r="U225" s="389">
        <f t="shared" si="23"/>
        <v>-854</v>
      </c>
      <c r="V225" s="389">
        <f t="shared" si="24"/>
        <v>42</v>
      </c>
      <c r="W225" s="120">
        <f t="shared" si="25"/>
        <v>5124</v>
      </c>
      <c r="X225" s="90"/>
      <c r="Z225" s="91"/>
      <c r="AA225" s="92"/>
      <c r="AB225" s="93"/>
      <c r="AC225" s="93"/>
      <c r="AD225" s="93"/>
      <c r="AE225" s="93"/>
      <c r="AF225" s="93"/>
      <c r="AG225" s="94"/>
      <c r="AX225" s="7"/>
      <c r="AZ225" s="7"/>
      <c r="BA225" s="7"/>
      <c r="BE225" s="7"/>
      <c r="BK225" s="95"/>
      <c r="BL225" s="95"/>
      <c r="BM225" s="95"/>
      <c r="BN225" s="95"/>
      <c r="BO225" s="95"/>
      <c r="BP225" s="7"/>
      <c r="BQ225" s="95"/>
      <c r="BR225" s="7"/>
      <c r="BS225" s="7"/>
    </row>
    <row r="226" spans="2:71" s="15" customFormat="1" ht="28.5" customHeight="1">
      <c r="B226" s="89"/>
      <c r="C226" s="214">
        <v>88</v>
      </c>
      <c r="D226" s="189" t="s">
        <v>83</v>
      </c>
      <c r="E226" s="211" t="s">
        <v>321</v>
      </c>
      <c r="F226" s="304" t="s">
        <v>322</v>
      </c>
      <c r="G226" s="305"/>
      <c r="H226" s="305"/>
      <c r="I226" s="305"/>
      <c r="J226" s="212" t="s">
        <v>80</v>
      </c>
      <c r="K226" s="213">
        <v>1</v>
      </c>
      <c r="L226" s="313">
        <v>980</v>
      </c>
      <c r="M226" s="305"/>
      <c r="N226" s="313">
        <f>ROUND(L226*K226,2)</f>
        <v>980</v>
      </c>
      <c r="O226" s="317"/>
      <c r="P226" s="317"/>
      <c r="Q226" s="317"/>
      <c r="R226" s="220"/>
      <c r="S226" s="389">
        <f t="shared" si="22"/>
        <v>0</v>
      </c>
      <c r="T226" s="390"/>
      <c r="U226" s="389">
        <f t="shared" si="23"/>
        <v>0</v>
      </c>
      <c r="V226" s="389">
        <f t="shared" si="24"/>
        <v>1</v>
      </c>
      <c r="W226" s="120">
        <f t="shared" si="25"/>
        <v>980</v>
      </c>
      <c r="X226" s="90"/>
      <c r="Z226" s="91"/>
      <c r="AA226" s="92"/>
      <c r="AB226" s="93"/>
      <c r="AC226" s="93"/>
      <c r="AD226" s="93"/>
      <c r="AE226" s="93"/>
      <c r="AF226" s="93"/>
      <c r="AG226" s="94"/>
      <c r="AX226" s="7"/>
      <c r="AZ226" s="7"/>
      <c r="BA226" s="7"/>
      <c r="BE226" s="7"/>
      <c r="BK226" s="95"/>
      <c r="BL226" s="95"/>
      <c r="BM226" s="95"/>
      <c r="BN226" s="95"/>
      <c r="BO226" s="95"/>
      <c r="BP226" s="7"/>
      <c r="BQ226" s="95"/>
      <c r="BR226" s="7"/>
      <c r="BS226" s="7"/>
    </row>
    <row r="227" spans="2:71" s="15" customFormat="1" ht="28.5" customHeight="1">
      <c r="B227" s="89"/>
      <c r="C227" s="189">
        <v>89</v>
      </c>
      <c r="D227" s="189" t="s">
        <v>83</v>
      </c>
      <c r="E227" s="211" t="s">
        <v>304</v>
      </c>
      <c r="F227" s="304" t="s">
        <v>356</v>
      </c>
      <c r="G227" s="305"/>
      <c r="H227" s="305"/>
      <c r="I227" s="305"/>
      <c r="J227" s="212" t="s">
        <v>80</v>
      </c>
      <c r="K227" s="213">
        <v>4</v>
      </c>
      <c r="L227" s="313">
        <v>640</v>
      </c>
      <c r="M227" s="305"/>
      <c r="N227" s="313">
        <f>ROUND(L227*K227,2)</f>
        <v>2560</v>
      </c>
      <c r="O227" s="317"/>
      <c r="P227" s="317"/>
      <c r="Q227" s="317"/>
      <c r="R227" s="220"/>
      <c r="S227" s="389">
        <f t="shared" si="22"/>
        <v>0</v>
      </c>
      <c r="T227" s="390">
        <v>-3</v>
      </c>
      <c r="U227" s="389">
        <f t="shared" si="23"/>
        <v>-1920</v>
      </c>
      <c r="V227" s="389">
        <f t="shared" si="24"/>
        <v>1</v>
      </c>
      <c r="W227" s="120">
        <f t="shared" si="25"/>
        <v>640</v>
      </c>
      <c r="X227" s="90"/>
      <c r="Z227" s="91"/>
      <c r="AA227" s="92"/>
      <c r="AB227" s="93"/>
      <c r="AC227" s="93"/>
      <c r="AD227" s="93"/>
      <c r="AE227" s="93"/>
      <c r="AF227" s="93"/>
      <c r="AG227" s="94"/>
      <c r="AX227" s="7"/>
      <c r="AZ227" s="7"/>
      <c r="BA227" s="7"/>
      <c r="BE227" s="7"/>
      <c r="BK227" s="95"/>
      <c r="BL227" s="95"/>
      <c r="BM227" s="95"/>
      <c r="BN227" s="95"/>
      <c r="BO227" s="95"/>
      <c r="BP227" s="7"/>
      <c r="BQ227" s="95"/>
      <c r="BR227" s="7"/>
      <c r="BS227" s="7"/>
    </row>
    <row r="228" spans="2:71" s="15" customFormat="1" ht="28.5" customHeight="1">
      <c r="B228" s="89"/>
      <c r="C228" s="219">
        <v>90</v>
      </c>
      <c r="D228" s="215" t="s">
        <v>79</v>
      </c>
      <c r="E228" s="216" t="s">
        <v>206</v>
      </c>
      <c r="F228" s="318" t="s">
        <v>254</v>
      </c>
      <c r="G228" s="319"/>
      <c r="H228" s="319"/>
      <c r="I228" s="319"/>
      <c r="J228" s="217" t="s">
        <v>80</v>
      </c>
      <c r="K228" s="218">
        <v>3</v>
      </c>
      <c r="L228" s="320">
        <v>115</v>
      </c>
      <c r="M228" s="319"/>
      <c r="N228" s="320">
        <f t="shared" si="21"/>
        <v>345</v>
      </c>
      <c r="O228" s="319"/>
      <c r="P228" s="319"/>
      <c r="Q228" s="319"/>
      <c r="R228" s="220"/>
      <c r="S228" s="389">
        <f t="shared" si="22"/>
        <v>0</v>
      </c>
      <c r="T228" s="390"/>
      <c r="U228" s="389">
        <f t="shared" si="23"/>
        <v>0</v>
      </c>
      <c r="V228" s="389">
        <f t="shared" si="24"/>
        <v>3</v>
      </c>
      <c r="W228" s="120">
        <f t="shared" si="25"/>
        <v>345</v>
      </c>
      <c r="X228" s="90"/>
      <c r="Z228" s="91"/>
      <c r="AA228" s="92"/>
      <c r="AB228" s="93"/>
      <c r="AC228" s="93"/>
      <c r="AD228" s="93"/>
      <c r="AE228" s="93"/>
      <c r="AF228" s="93"/>
      <c r="AG228" s="94"/>
      <c r="AX228" s="7"/>
      <c r="AZ228" s="7"/>
      <c r="BA228" s="7"/>
      <c r="BE228" s="7"/>
      <c r="BK228" s="95"/>
      <c r="BL228" s="95"/>
      <c r="BM228" s="95"/>
      <c r="BN228" s="95"/>
      <c r="BO228" s="95"/>
      <c r="BP228" s="7"/>
      <c r="BQ228" s="95"/>
      <c r="BR228" s="7"/>
      <c r="BS228" s="7"/>
    </row>
    <row r="229" spans="2:71" s="15" customFormat="1" ht="28.5" customHeight="1">
      <c r="B229" s="89"/>
      <c r="C229" s="214">
        <v>91</v>
      </c>
      <c r="D229" s="189" t="s">
        <v>83</v>
      </c>
      <c r="E229" s="211" t="s">
        <v>245</v>
      </c>
      <c r="F229" s="304" t="s">
        <v>354</v>
      </c>
      <c r="G229" s="305"/>
      <c r="H229" s="305"/>
      <c r="I229" s="305"/>
      <c r="J229" s="212" t="s">
        <v>80</v>
      </c>
      <c r="K229" s="213">
        <v>3</v>
      </c>
      <c r="L229" s="313">
        <v>690</v>
      </c>
      <c r="M229" s="305"/>
      <c r="N229" s="313">
        <f t="shared" si="21"/>
        <v>2070</v>
      </c>
      <c r="O229" s="317"/>
      <c r="P229" s="317"/>
      <c r="Q229" s="317"/>
      <c r="R229" s="220"/>
      <c r="S229" s="389">
        <f t="shared" si="22"/>
        <v>0</v>
      </c>
      <c r="T229" s="390"/>
      <c r="U229" s="389">
        <f t="shared" si="23"/>
        <v>0</v>
      </c>
      <c r="V229" s="389">
        <f t="shared" si="24"/>
        <v>3</v>
      </c>
      <c r="W229" s="120">
        <f t="shared" si="25"/>
        <v>2070</v>
      </c>
      <c r="X229" s="90"/>
      <c r="Z229" s="91"/>
      <c r="AA229" s="92"/>
      <c r="AB229" s="93"/>
      <c r="AC229" s="93"/>
      <c r="AD229" s="93"/>
      <c r="AE229" s="93"/>
      <c r="AF229" s="93"/>
      <c r="AG229" s="94"/>
      <c r="AX229" s="7"/>
      <c r="AZ229" s="7"/>
      <c r="BA229" s="7"/>
      <c r="BE229" s="7"/>
      <c r="BK229" s="95"/>
      <c r="BL229" s="95"/>
      <c r="BM229" s="95"/>
      <c r="BN229" s="95"/>
      <c r="BO229" s="95"/>
      <c r="BP229" s="7"/>
      <c r="BQ229" s="95"/>
      <c r="BR229" s="7"/>
      <c r="BS229" s="7"/>
    </row>
    <row r="230" spans="2:71" s="15" customFormat="1" ht="28.5" customHeight="1">
      <c r="B230" s="89"/>
      <c r="C230" s="219">
        <v>92</v>
      </c>
      <c r="D230" s="215" t="s">
        <v>79</v>
      </c>
      <c r="E230" s="216" t="s">
        <v>206</v>
      </c>
      <c r="F230" s="318" t="s">
        <v>323</v>
      </c>
      <c r="G230" s="319"/>
      <c r="H230" s="319"/>
      <c r="I230" s="319"/>
      <c r="J230" s="217" t="s">
        <v>80</v>
      </c>
      <c r="K230" s="218">
        <v>2</v>
      </c>
      <c r="L230" s="320">
        <v>315</v>
      </c>
      <c r="M230" s="319"/>
      <c r="N230" s="320">
        <f>ROUND(L230*K230,2)</f>
        <v>630</v>
      </c>
      <c r="O230" s="319"/>
      <c r="P230" s="319"/>
      <c r="Q230" s="319"/>
      <c r="R230" s="220"/>
      <c r="S230" s="120">
        <f t="shared" si="22"/>
        <v>0</v>
      </c>
      <c r="T230" s="220"/>
      <c r="U230" s="120">
        <f t="shared" si="23"/>
        <v>0</v>
      </c>
      <c r="V230" s="120">
        <f t="shared" si="24"/>
        <v>2</v>
      </c>
      <c r="W230" s="120">
        <f t="shared" si="25"/>
        <v>630</v>
      </c>
      <c r="X230" s="90"/>
      <c r="Z230" s="91"/>
      <c r="AA230" s="92"/>
      <c r="AB230" s="93"/>
      <c r="AC230" s="93"/>
      <c r="AD230" s="93"/>
      <c r="AE230" s="93"/>
      <c r="AF230" s="93"/>
      <c r="AG230" s="94"/>
      <c r="AX230" s="7"/>
      <c r="AZ230" s="7"/>
      <c r="BA230" s="7"/>
      <c r="BE230" s="7"/>
      <c r="BK230" s="95"/>
      <c r="BL230" s="95"/>
      <c r="BM230" s="95"/>
      <c r="BN230" s="95"/>
      <c r="BO230" s="95"/>
      <c r="BP230" s="7"/>
      <c r="BQ230" s="95"/>
      <c r="BR230" s="7"/>
      <c r="BS230" s="7"/>
    </row>
    <row r="231" spans="2:71" s="15" customFormat="1" ht="28.5" customHeight="1">
      <c r="B231" s="89"/>
      <c r="C231" s="189">
        <v>93</v>
      </c>
      <c r="D231" s="189" t="s">
        <v>83</v>
      </c>
      <c r="E231" s="211" t="s">
        <v>245</v>
      </c>
      <c r="F231" s="304" t="s">
        <v>355</v>
      </c>
      <c r="G231" s="305"/>
      <c r="H231" s="305"/>
      <c r="I231" s="305"/>
      <c r="J231" s="212" t="s">
        <v>80</v>
      </c>
      <c r="K231" s="213">
        <v>2</v>
      </c>
      <c r="L231" s="313">
        <v>541</v>
      </c>
      <c r="M231" s="305"/>
      <c r="N231" s="313">
        <f>ROUND(L231*K231,2)</f>
        <v>1082</v>
      </c>
      <c r="O231" s="303"/>
      <c r="P231" s="303"/>
      <c r="Q231" s="303"/>
      <c r="R231" s="220"/>
      <c r="S231" s="120">
        <f t="shared" si="22"/>
        <v>0</v>
      </c>
      <c r="T231" s="220"/>
      <c r="U231" s="120">
        <f t="shared" si="23"/>
        <v>0</v>
      </c>
      <c r="V231" s="120">
        <f t="shared" si="24"/>
        <v>2</v>
      </c>
      <c r="W231" s="120">
        <f t="shared" si="25"/>
        <v>1082</v>
      </c>
      <c r="X231" s="90"/>
      <c r="Z231" s="91"/>
      <c r="AA231" s="92"/>
      <c r="AB231" s="93"/>
      <c r="AC231" s="93"/>
      <c r="AD231" s="93"/>
      <c r="AE231" s="93"/>
      <c r="AF231" s="93"/>
      <c r="AG231" s="94"/>
      <c r="AX231" s="7"/>
      <c r="AZ231" s="7"/>
      <c r="BA231" s="7"/>
      <c r="BE231" s="7"/>
      <c r="BK231" s="95"/>
      <c r="BL231" s="95"/>
      <c r="BM231" s="95"/>
      <c r="BN231" s="95"/>
      <c r="BO231" s="95"/>
      <c r="BP231" s="7"/>
      <c r="BQ231" s="95"/>
      <c r="BR231" s="7"/>
      <c r="BS231" s="7"/>
    </row>
    <row r="232" spans="2:71" s="15" customFormat="1" ht="28.5" customHeight="1">
      <c r="B232" s="89"/>
      <c r="C232" s="207">
        <v>94</v>
      </c>
      <c r="D232" s="207" t="s">
        <v>79</v>
      </c>
      <c r="E232" s="208" t="s">
        <v>208</v>
      </c>
      <c r="F232" s="316" t="s">
        <v>209</v>
      </c>
      <c r="G232" s="303"/>
      <c r="H232" s="303"/>
      <c r="I232" s="303"/>
      <c r="J232" s="209" t="s">
        <v>80</v>
      </c>
      <c r="K232" s="210">
        <v>1</v>
      </c>
      <c r="L232" s="302">
        <v>750</v>
      </c>
      <c r="M232" s="303"/>
      <c r="N232" s="302">
        <f t="shared" si="21"/>
        <v>750</v>
      </c>
      <c r="O232" s="303"/>
      <c r="P232" s="303"/>
      <c r="Q232" s="303"/>
      <c r="R232" s="220"/>
      <c r="S232" s="120">
        <f t="shared" si="22"/>
        <v>0</v>
      </c>
      <c r="T232" s="220"/>
      <c r="U232" s="120">
        <f t="shared" si="23"/>
        <v>0</v>
      </c>
      <c r="V232" s="120">
        <f t="shared" si="24"/>
        <v>1</v>
      </c>
      <c r="W232" s="120">
        <f t="shared" si="25"/>
        <v>750</v>
      </c>
      <c r="X232" s="90"/>
      <c r="Z232" s="91"/>
      <c r="AA232" s="92"/>
      <c r="AB232" s="93"/>
      <c r="AC232" s="93"/>
      <c r="AD232" s="93"/>
      <c r="AE232" s="93"/>
      <c r="AF232" s="93"/>
      <c r="AG232" s="94"/>
      <c r="AX232" s="7"/>
      <c r="AZ232" s="7"/>
      <c r="BA232" s="7"/>
      <c r="BE232" s="7"/>
      <c r="BK232" s="95"/>
      <c r="BL232" s="95"/>
      <c r="BM232" s="95"/>
      <c r="BN232" s="95"/>
      <c r="BO232" s="95"/>
      <c r="BP232" s="7"/>
      <c r="BQ232" s="95"/>
      <c r="BR232" s="7"/>
      <c r="BS232" s="7"/>
    </row>
    <row r="233" spans="2:69" s="79" customFormat="1" ht="29.25" customHeight="1">
      <c r="B233" s="75"/>
      <c r="C233" s="169"/>
      <c r="D233" s="170" t="s">
        <v>57</v>
      </c>
      <c r="E233" s="170"/>
      <c r="F233" s="170"/>
      <c r="G233" s="170"/>
      <c r="H233" s="170"/>
      <c r="I233" s="170"/>
      <c r="J233" s="170"/>
      <c r="K233" s="170"/>
      <c r="L233" s="170"/>
      <c r="M233" s="170"/>
      <c r="N233" s="326">
        <f>N234+N237+N247+N248+N249+N250+N235+N236+N238+N239+N240+N241+N242+N243+N244+N245+N246</f>
        <v>164938</v>
      </c>
      <c r="O233" s="327"/>
      <c r="P233" s="327"/>
      <c r="Q233" s="327"/>
      <c r="R233" s="134"/>
      <c r="S233" s="121">
        <f>SUM(S234:S250)</f>
        <v>6330</v>
      </c>
      <c r="T233" s="108"/>
      <c r="U233" s="122">
        <f>SUM(U234:U250)</f>
        <v>0</v>
      </c>
      <c r="V233" s="122"/>
      <c r="W233" s="123">
        <f>SUM(W234:W250)</f>
        <v>171268</v>
      </c>
      <c r="X233" s="78"/>
      <c r="Z233" s="80"/>
      <c r="AA233" s="76"/>
      <c r="AB233" s="76"/>
      <c r="AC233" s="81">
        <f>SUM(AC234:AC248)</f>
        <v>0</v>
      </c>
      <c r="AD233" s="76"/>
      <c r="AE233" s="81">
        <f>SUM(AE234:AE248)</f>
        <v>0</v>
      </c>
      <c r="AF233" s="76"/>
      <c r="AG233" s="82">
        <f>SUM(AG234:AG248)</f>
        <v>0</v>
      </c>
      <c r="AX233" s="83" t="s">
        <v>42</v>
      </c>
      <c r="AZ233" s="84" t="s">
        <v>37</v>
      </c>
      <c r="BA233" s="84" t="s">
        <v>9</v>
      </c>
      <c r="BE233" s="83" t="s">
        <v>78</v>
      </c>
      <c r="BQ233" s="85">
        <f>SUM(BQ234:BQ248)</f>
        <v>0</v>
      </c>
    </row>
    <row r="234" spans="2:71" s="15" customFormat="1" ht="28.5" customHeight="1">
      <c r="B234" s="89"/>
      <c r="C234" s="207">
        <v>95</v>
      </c>
      <c r="D234" s="207" t="s">
        <v>79</v>
      </c>
      <c r="E234" s="208" t="s">
        <v>210</v>
      </c>
      <c r="F234" s="316" t="s">
        <v>236</v>
      </c>
      <c r="G234" s="303"/>
      <c r="H234" s="303"/>
      <c r="I234" s="303"/>
      <c r="J234" s="209" t="s">
        <v>80</v>
      </c>
      <c r="K234" s="210">
        <f>K235+K236+K237+K238+K239+K240+K241+K242+K243+K244+K245+K246</f>
        <v>74</v>
      </c>
      <c r="L234" s="302">
        <v>215</v>
      </c>
      <c r="M234" s="303"/>
      <c r="N234" s="302">
        <f aca="true" t="shared" si="26" ref="N234:N250">ROUND(L234*K234,2)</f>
        <v>15910</v>
      </c>
      <c r="O234" s="303"/>
      <c r="P234" s="303"/>
      <c r="Q234" s="303"/>
      <c r="R234" s="220"/>
      <c r="S234" s="120">
        <f aca="true" t="shared" si="27" ref="S234:S250">R234*L234</f>
        <v>0</v>
      </c>
      <c r="T234" s="220"/>
      <c r="U234" s="120">
        <f aca="true" t="shared" si="28" ref="U234:U250">T234*L234</f>
        <v>0</v>
      </c>
      <c r="V234" s="120">
        <f aca="true" t="shared" si="29" ref="V234:V250">K234+R234+T234</f>
        <v>74</v>
      </c>
      <c r="W234" s="120">
        <f aca="true" t="shared" si="30" ref="W234:W250">V234*L234</f>
        <v>15910</v>
      </c>
      <c r="X234" s="90"/>
      <c r="Z234" s="91"/>
      <c r="AA234" s="92"/>
      <c r="AB234" s="93"/>
      <c r="AC234" s="93"/>
      <c r="AD234" s="93"/>
      <c r="AE234" s="93"/>
      <c r="AF234" s="93"/>
      <c r="AG234" s="94"/>
      <c r="AX234" s="7"/>
      <c r="AZ234" s="7"/>
      <c r="BA234" s="7"/>
      <c r="BE234" s="7"/>
      <c r="BK234" s="95"/>
      <c r="BL234" s="95"/>
      <c r="BM234" s="95"/>
      <c r="BN234" s="95"/>
      <c r="BO234" s="95"/>
      <c r="BP234" s="7"/>
      <c r="BQ234" s="95"/>
      <c r="BR234" s="7"/>
      <c r="BS234" s="7"/>
    </row>
    <row r="235" spans="2:71" s="15" customFormat="1" ht="49.5" customHeight="1">
      <c r="B235" s="89"/>
      <c r="C235" s="196">
        <v>96</v>
      </c>
      <c r="D235" s="189" t="s">
        <v>83</v>
      </c>
      <c r="E235" s="211" t="s">
        <v>211</v>
      </c>
      <c r="F235" s="304" t="s">
        <v>357</v>
      </c>
      <c r="G235" s="305"/>
      <c r="H235" s="305"/>
      <c r="I235" s="305"/>
      <c r="J235" s="212" t="s">
        <v>80</v>
      </c>
      <c r="K235" s="213">
        <v>1</v>
      </c>
      <c r="L235" s="313">
        <v>2110</v>
      </c>
      <c r="M235" s="305"/>
      <c r="N235" s="313">
        <f t="shared" si="26"/>
        <v>2110</v>
      </c>
      <c r="O235" s="303"/>
      <c r="P235" s="303"/>
      <c r="Q235" s="303"/>
      <c r="R235" s="220"/>
      <c r="S235" s="120">
        <f t="shared" si="27"/>
        <v>0</v>
      </c>
      <c r="T235" s="220"/>
      <c r="U235" s="120">
        <f t="shared" si="28"/>
        <v>0</v>
      </c>
      <c r="V235" s="120">
        <f t="shared" si="29"/>
        <v>1</v>
      </c>
      <c r="W235" s="120">
        <f t="shared" si="30"/>
        <v>2110</v>
      </c>
      <c r="X235" s="90"/>
      <c r="Z235" s="91"/>
      <c r="AA235" s="92"/>
      <c r="AB235" s="93"/>
      <c r="AC235" s="93"/>
      <c r="AD235" s="93"/>
      <c r="AE235" s="93"/>
      <c r="AF235" s="93"/>
      <c r="AG235" s="94"/>
      <c r="AX235" s="7"/>
      <c r="AZ235" s="7"/>
      <c r="BA235" s="7"/>
      <c r="BE235" s="7"/>
      <c r="BK235" s="95"/>
      <c r="BL235" s="95"/>
      <c r="BM235" s="95"/>
      <c r="BN235" s="95"/>
      <c r="BO235" s="95"/>
      <c r="BP235" s="7"/>
      <c r="BQ235" s="95"/>
      <c r="BR235" s="7"/>
      <c r="BS235" s="7"/>
    </row>
    <row r="236" spans="2:71" s="15" customFormat="1" ht="49.5" customHeight="1">
      <c r="B236" s="89"/>
      <c r="C236" s="196">
        <v>97</v>
      </c>
      <c r="D236" s="189" t="s">
        <v>83</v>
      </c>
      <c r="E236" s="211" t="s">
        <v>255</v>
      </c>
      <c r="F236" s="304" t="s">
        <v>343</v>
      </c>
      <c r="G236" s="305"/>
      <c r="H236" s="305"/>
      <c r="I236" s="305"/>
      <c r="J236" s="212" t="s">
        <v>80</v>
      </c>
      <c r="K236" s="213">
        <v>7</v>
      </c>
      <c r="L236" s="313">
        <v>2650</v>
      </c>
      <c r="M236" s="305"/>
      <c r="N236" s="313">
        <f t="shared" si="26"/>
        <v>18550</v>
      </c>
      <c r="O236" s="303"/>
      <c r="P236" s="303"/>
      <c r="Q236" s="303"/>
      <c r="R236" s="220"/>
      <c r="S236" s="120">
        <f t="shared" si="27"/>
        <v>0</v>
      </c>
      <c r="T236" s="220"/>
      <c r="U236" s="120">
        <f t="shared" si="28"/>
        <v>0</v>
      </c>
      <c r="V236" s="120">
        <f t="shared" si="29"/>
        <v>7</v>
      </c>
      <c r="W236" s="120">
        <f t="shared" si="30"/>
        <v>18550</v>
      </c>
      <c r="X236" s="90"/>
      <c r="Z236" s="91"/>
      <c r="AA236" s="92"/>
      <c r="AB236" s="93"/>
      <c r="AC236" s="93"/>
      <c r="AD236" s="93"/>
      <c r="AE236" s="93"/>
      <c r="AF236" s="93"/>
      <c r="AG236" s="94"/>
      <c r="AX236" s="7"/>
      <c r="AZ236" s="7"/>
      <c r="BA236" s="7"/>
      <c r="BE236" s="7"/>
      <c r="BK236" s="95"/>
      <c r="BL236" s="95"/>
      <c r="BM236" s="95"/>
      <c r="BN236" s="95"/>
      <c r="BO236" s="95"/>
      <c r="BP236" s="7"/>
      <c r="BQ236" s="95"/>
      <c r="BR236" s="7"/>
      <c r="BS236" s="7"/>
    </row>
    <row r="237" spans="2:71" s="15" customFormat="1" ht="49.5" customHeight="1">
      <c r="B237" s="89"/>
      <c r="C237" s="214">
        <v>98</v>
      </c>
      <c r="D237" s="196" t="s">
        <v>83</v>
      </c>
      <c r="E237" s="211" t="s">
        <v>306</v>
      </c>
      <c r="F237" s="304" t="s">
        <v>358</v>
      </c>
      <c r="G237" s="305"/>
      <c r="H237" s="305"/>
      <c r="I237" s="305"/>
      <c r="J237" s="198" t="s">
        <v>101</v>
      </c>
      <c r="K237" s="199">
        <v>3</v>
      </c>
      <c r="L237" s="323">
        <v>3450</v>
      </c>
      <c r="M237" s="325"/>
      <c r="N237" s="323">
        <f t="shared" si="26"/>
        <v>10350</v>
      </c>
      <c r="O237" s="322"/>
      <c r="P237" s="322"/>
      <c r="Q237" s="322"/>
      <c r="R237" s="220"/>
      <c r="S237" s="120">
        <f t="shared" si="27"/>
        <v>0</v>
      </c>
      <c r="T237" s="220"/>
      <c r="U237" s="120">
        <f t="shared" si="28"/>
        <v>0</v>
      </c>
      <c r="V237" s="120">
        <f t="shared" si="29"/>
        <v>3</v>
      </c>
      <c r="W237" s="120">
        <f t="shared" si="30"/>
        <v>10350</v>
      </c>
      <c r="X237" s="90"/>
      <c r="Z237" s="91"/>
      <c r="AA237" s="92"/>
      <c r="AB237" s="93"/>
      <c r="AC237" s="93"/>
      <c r="AD237" s="93"/>
      <c r="AE237" s="93"/>
      <c r="AF237" s="93"/>
      <c r="AG237" s="94"/>
      <c r="AX237" s="7"/>
      <c r="AZ237" s="7"/>
      <c r="BA237" s="7"/>
      <c r="BE237" s="7"/>
      <c r="BK237" s="95"/>
      <c r="BL237" s="95"/>
      <c r="BM237" s="95"/>
      <c r="BN237" s="95"/>
      <c r="BO237" s="95"/>
      <c r="BP237" s="7"/>
      <c r="BQ237" s="95"/>
      <c r="BR237" s="7"/>
      <c r="BS237" s="7"/>
    </row>
    <row r="238" spans="2:71" s="15" customFormat="1" ht="49.5" customHeight="1">
      <c r="B238" s="89"/>
      <c r="C238" s="196">
        <v>99</v>
      </c>
      <c r="D238" s="196" t="s">
        <v>83</v>
      </c>
      <c r="E238" s="211" t="s">
        <v>307</v>
      </c>
      <c r="F238" s="304" t="s">
        <v>344</v>
      </c>
      <c r="G238" s="305"/>
      <c r="H238" s="305"/>
      <c r="I238" s="305"/>
      <c r="J238" s="203" t="s">
        <v>101</v>
      </c>
      <c r="K238" s="199">
        <v>2</v>
      </c>
      <c r="L238" s="323">
        <v>1180</v>
      </c>
      <c r="M238" s="325"/>
      <c r="N238" s="323">
        <f t="shared" si="26"/>
        <v>2360</v>
      </c>
      <c r="O238" s="322"/>
      <c r="P238" s="322"/>
      <c r="Q238" s="322"/>
      <c r="R238" s="220"/>
      <c r="S238" s="120">
        <f t="shared" si="27"/>
        <v>0</v>
      </c>
      <c r="T238" s="220"/>
      <c r="U238" s="120">
        <f t="shared" si="28"/>
        <v>0</v>
      </c>
      <c r="V238" s="120">
        <f t="shared" si="29"/>
        <v>2</v>
      </c>
      <c r="W238" s="120">
        <f t="shared" si="30"/>
        <v>2360</v>
      </c>
      <c r="X238" s="90"/>
      <c r="Z238" s="91"/>
      <c r="AA238" s="92"/>
      <c r="AB238" s="93"/>
      <c r="AC238" s="93"/>
      <c r="AD238" s="93"/>
      <c r="AE238" s="93"/>
      <c r="AF238" s="93"/>
      <c r="AG238" s="94"/>
      <c r="AX238" s="7"/>
      <c r="AZ238" s="7"/>
      <c r="BA238" s="7"/>
      <c r="BE238" s="7"/>
      <c r="BK238" s="95"/>
      <c r="BL238" s="95"/>
      <c r="BM238" s="95"/>
      <c r="BN238" s="95"/>
      <c r="BO238" s="95"/>
      <c r="BP238" s="7"/>
      <c r="BQ238" s="95"/>
      <c r="BR238" s="7"/>
      <c r="BS238" s="7"/>
    </row>
    <row r="239" spans="2:71" s="15" customFormat="1" ht="66" customHeight="1">
      <c r="B239" s="89"/>
      <c r="C239" s="196">
        <v>100</v>
      </c>
      <c r="D239" s="196" t="s">
        <v>83</v>
      </c>
      <c r="E239" s="211" t="s">
        <v>308</v>
      </c>
      <c r="F239" s="304" t="s">
        <v>359</v>
      </c>
      <c r="G239" s="305"/>
      <c r="H239" s="305"/>
      <c r="I239" s="305"/>
      <c r="J239" s="198" t="s">
        <v>101</v>
      </c>
      <c r="K239" s="199">
        <v>4</v>
      </c>
      <c r="L239" s="323">
        <v>790</v>
      </c>
      <c r="M239" s="325"/>
      <c r="N239" s="323">
        <f t="shared" si="26"/>
        <v>3160</v>
      </c>
      <c r="O239" s="322"/>
      <c r="P239" s="322"/>
      <c r="Q239" s="322"/>
      <c r="R239" s="220"/>
      <c r="S239" s="120">
        <f t="shared" si="27"/>
        <v>0</v>
      </c>
      <c r="T239" s="220"/>
      <c r="U239" s="120">
        <f t="shared" si="28"/>
        <v>0</v>
      </c>
      <c r="V239" s="120">
        <f t="shared" si="29"/>
        <v>4</v>
      </c>
      <c r="W239" s="120">
        <f t="shared" si="30"/>
        <v>3160</v>
      </c>
      <c r="X239" s="90"/>
      <c r="Z239" s="91"/>
      <c r="AA239" s="92"/>
      <c r="AB239" s="93"/>
      <c r="AC239" s="93"/>
      <c r="AD239" s="93"/>
      <c r="AE239" s="93"/>
      <c r="AF239" s="93"/>
      <c r="AG239" s="94"/>
      <c r="AX239" s="7"/>
      <c r="AZ239" s="7"/>
      <c r="BA239" s="7"/>
      <c r="BE239" s="7"/>
      <c r="BK239" s="95"/>
      <c r="BL239" s="95"/>
      <c r="BM239" s="95"/>
      <c r="BN239" s="95"/>
      <c r="BO239" s="95"/>
      <c r="BP239" s="7"/>
      <c r="BQ239" s="95"/>
      <c r="BR239" s="7"/>
      <c r="BS239" s="7"/>
    </row>
    <row r="240" spans="2:71" s="15" customFormat="1" ht="60.75" customHeight="1">
      <c r="B240" s="89"/>
      <c r="C240" s="214">
        <v>101</v>
      </c>
      <c r="D240" s="196" t="s">
        <v>83</v>
      </c>
      <c r="E240" s="211" t="s">
        <v>309</v>
      </c>
      <c r="F240" s="304" t="s">
        <v>360</v>
      </c>
      <c r="G240" s="305"/>
      <c r="H240" s="305"/>
      <c r="I240" s="305"/>
      <c r="J240" s="198" t="s">
        <v>101</v>
      </c>
      <c r="K240" s="182">
        <v>8</v>
      </c>
      <c r="L240" s="323">
        <v>1560</v>
      </c>
      <c r="M240" s="325"/>
      <c r="N240" s="323">
        <f t="shared" si="26"/>
        <v>12480</v>
      </c>
      <c r="O240" s="322"/>
      <c r="P240" s="322"/>
      <c r="Q240" s="322"/>
      <c r="R240" s="220"/>
      <c r="S240" s="120">
        <f t="shared" si="27"/>
        <v>0</v>
      </c>
      <c r="T240" s="220"/>
      <c r="U240" s="120">
        <f t="shared" si="28"/>
        <v>0</v>
      </c>
      <c r="V240" s="120">
        <f t="shared" si="29"/>
        <v>8</v>
      </c>
      <c r="W240" s="120">
        <f t="shared" si="30"/>
        <v>12480</v>
      </c>
      <c r="X240" s="90"/>
      <c r="Z240" s="91"/>
      <c r="AA240" s="92"/>
      <c r="AB240" s="93"/>
      <c r="AC240" s="93"/>
      <c r="AD240" s="93"/>
      <c r="AE240" s="93"/>
      <c r="AF240" s="93"/>
      <c r="AG240" s="94"/>
      <c r="AX240" s="7"/>
      <c r="AZ240" s="7"/>
      <c r="BA240" s="7"/>
      <c r="BE240" s="7"/>
      <c r="BK240" s="95"/>
      <c r="BL240" s="95"/>
      <c r="BM240" s="95"/>
      <c r="BN240" s="95"/>
      <c r="BO240" s="95"/>
      <c r="BP240" s="7"/>
      <c r="BQ240" s="95"/>
      <c r="BR240" s="7"/>
      <c r="BS240" s="7"/>
    </row>
    <row r="241" spans="2:71" s="15" customFormat="1" ht="39.75" customHeight="1">
      <c r="B241" s="89"/>
      <c r="C241" s="196">
        <v>102</v>
      </c>
      <c r="D241" s="196" t="s">
        <v>83</v>
      </c>
      <c r="E241" s="211" t="s">
        <v>310</v>
      </c>
      <c r="F241" s="304" t="s">
        <v>361</v>
      </c>
      <c r="G241" s="305"/>
      <c r="H241" s="305"/>
      <c r="I241" s="305"/>
      <c r="J241" s="198" t="s">
        <v>101</v>
      </c>
      <c r="K241" s="199">
        <v>4</v>
      </c>
      <c r="L241" s="323">
        <v>4110</v>
      </c>
      <c r="M241" s="325"/>
      <c r="N241" s="323">
        <f t="shared" si="26"/>
        <v>16440</v>
      </c>
      <c r="O241" s="322"/>
      <c r="P241" s="322"/>
      <c r="Q241" s="322"/>
      <c r="R241" s="220"/>
      <c r="S241" s="120">
        <f t="shared" si="27"/>
        <v>0</v>
      </c>
      <c r="T241" s="220"/>
      <c r="U241" s="120">
        <f t="shared" si="28"/>
        <v>0</v>
      </c>
      <c r="V241" s="120">
        <f t="shared" si="29"/>
        <v>4</v>
      </c>
      <c r="W241" s="120">
        <f t="shared" si="30"/>
        <v>16440</v>
      </c>
      <c r="X241" s="90"/>
      <c r="Z241" s="91"/>
      <c r="AA241" s="92"/>
      <c r="AB241" s="93"/>
      <c r="AC241" s="93"/>
      <c r="AD241" s="93"/>
      <c r="AE241" s="93"/>
      <c r="AF241" s="93"/>
      <c r="AG241" s="94"/>
      <c r="AX241" s="7"/>
      <c r="AZ241" s="7"/>
      <c r="BA241" s="7"/>
      <c r="BE241" s="7"/>
      <c r="BK241" s="95"/>
      <c r="BL241" s="95"/>
      <c r="BM241" s="95"/>
      <c r="BN241" s="95"/>
      <c r="BO241" s="95"/>
      <c r="BP241" s="7"/>
      <c r="BQ241" s="95"/>
      <c r="BR241" s="7"/>
      <c r="BS241" s="7"/>
    </row>
    <row r="242" spans="2:71" s="15" customFormat="1" ht="39.75" customHeight="1">
      <c r="B242" s="89"/>
      <c r="C242" s="200">
        <v>103</v>
      </c>
      <c r="D242" s="196" t="s">
        <v>83</v>
      </c>
      <c r="E242" s="211" t="s">
        <v>311</v>
      </c>
      <c r="F242" s="304" t="s">
        <v>362</v>
      </c>
      <c r="G242" s="305"/>
      <c r="H242" s="305"/>
      <c r="I242" s="305"/>
      <c r="J242" s="198" t="s">
        <v>101</v>
      </c>
      <c r="K242" s="199">
        <v>2</v>
      </c>
      <c r="L242" s="323">
        <v>1460</v>
      </c>
      <c r="M242" s="325"/>
      <c r="N242" s="323">
        <f t="shared" si="26"/>
        <v>2920</v>
      </c>
      <c r="O242" s="322"/>
      <c r="P242" s="322"/>
      <c r="Q242" s="322"/>
      <c r="R242" s="220"/>
      <c r="S242" s="120">
        <f t="shared" si="27"/>
        <v>0</v>
      </c>
      <c r="T242" s="220"/>
      <c r="U242" s="120">
        <f t="shared" si="28"/>
        <v>0</v>
      </c>
      <c r="V242" s="120">
        <f t="shared" si="29"/>
        <v>2</v>
      </c>
      <c r="W242" s="120">
        <f t="shared" si="30"/>
        <v>2920</v>
      </c>
      <c r="X242" s="90"/>
      <c r="Z242" s="91"/>
      <c r="AA242" s="92"/>
      <c r="AB242" s="93"/>
      <c r="AC242" s="93"/>
      <c r="AD242" s="93"/>
      <c r="AE242" s="93"/>
      <c r="AF242" s="93"/>
      <c r="AG242" s="94"/>
      <c r="AX242" s="7"/>
      <c r="AZ242" s="7"/>
      <c r="BA242" s="7"/>
      <c r="BE242" s="7"/>
      <c r="BK242" s="95"/>
      <c r="BL242" s="95"/>
      <c r="BM242" s="95"/>
      <c r="BN242" s="95"/>
      <c r="BO242" s="95"/>
      <c r="BP242" s="7"/>
      <c r="BQ242" s="95"/>
      <c r="BR242" s="7"/>
      <c r="BS242" s="7"/>
    </row>
    <row r="243" spans="2:71" s="15" customFormat="1" ht="39.75" customHeight="1">
      <c r="B243" s="89"/>
      <c r="C243" s="214">
        <v>104</v>
      </c>
      <c r="D243" s="196" t="s">
        <v>83</v>
      </c>
      <c r="E243" s="211" t="s">
        <v>363</v>
      </c>
      <c r="F243" s="304" t="s">
        <v>365</v>
      </c>
      <c r="G243" s="305"/>
      <c r="H243" s="305"/>
      <c r="I243" s="305"/>
      <c r="J243" s="198" t="s">
        <v>101</v>
      </c>
      <c r="K243" s="199">
        <v>40</v>
      </c>
      <c r="L243" s="323">
        <v>1110</v>
      </c>
      <c r="M243" s="325"/>
      <c r="N243" s="323">
        <f>ROUND(L243*K243,2)</f>
        <v>44400</v>
      </c>
      <c r="O243" s="322"/>
      <c r="P243" s="322"/>
      <c r="Q243" s="322"/>
      <c r="R243" s="220"/>
      <c r="S243" s="120">
        <f t="shared" si="27"/>
        <v>0</v>
      </c>
      <c r="T243" s="220"/>
      <c r="U243" s="120">
        <f t="shared" si="28"/>
        <v>0</v>
      </c>
      <c r="V243" s="120">
        <f t="shared" si="29"/>
        <v>40</v>
      </c>
      <c r="W243" s="120">
        <f t="shared" si="30"/>
        <v>44400</v>
      </c>
      <c r="X243" s="90"/>
      <c r="Z243" s="91"/>
      <c r="AA243" s="92"/>
      <c r="AB243" s="93"/>
      <c r="AC243" s="93"/>
      <c r="AD243" s="93"/>
      <c r="AE243" s="93"/>
      <c r="AF243" s="93"/>
      <c r="AG243" s="94"/>
      <c r="AX243" s="7"/>
      <c r="AZ243" s="7"/>
      <c r="BA243" s="7"/>
      <c r="BE243" s="7"/>
      <c r="BK243" s="95"/>
      <c r="BL243" s="95"/>
      <c r="BM243" s="95"/>
      <c r="BN243" s="95"/>
      <c r="BO243" s="95"/>
      <c r="BP243" s="7"/>
      <c r="BQ243" s="95"/>
      <c r="BR243" s="7"/>
      <c r="BS243" s="7"/>
    </row>
    <row r="244" spans="2:71" s="15" customFormat="1" ht="39.75" customHeight="1">
      <c r="B244" s="89"/>
      <c r="C244" s="200">
        <v>105</v>
      </c>
      <c r="D244" s="196" t="s">
        <v>83</v>
      </c>
      <c r="E244" s="211" t="s">
        <v>364</v>
      </c>
      <c r="F244" s="304" t="s">
        <v>366</v>
      </c>
      <c r="G244" s="305"/>
      <c r="H244" s="305"/>
      <c r="I244" s="305"/>
      <c r="J244" s="198" t="s">
        <v>101</v>
      </c>
      <c r="K244" s="199">
        <v>3</v>
      </c>
      <c r="L244" s="323">
        <v>2120</v>
      </c>
      <c r="M244" s="325"/>
      <c r="N244" s="323">
        <f>ROUND(L244*K244,2)</f>
        <v>6360</v>
      </c>
      <c r="O244" s="322"/>
      <c r="P244" s="322"/>
      <c r="Q244" s="322"/>
      <c r="R244" s="220"/>
      <c r="S244" s="120">
        <f t="shared" si="27"/>
        <v>0</v>
      </c>
      <c r="T244" s="220"/>
      <c r="U244" s="120">
        <f t="shared" si="28"/>
        <v>0</v>
      </c>
      <c r="V244" s="120">
        <f t="shared" si="29"/>
        <v>3</v>
      </c>
      <c r="W244" s="120">
        <f t="shared" si="30"/>
        <v>6360</v>
      </c>
      <c r="X244" s="90"/>
      <c r="Z244" s="91"/>
      <c r="AA244" s="92"/>
      <c r="AB244" s="93"/>
      <c r="AC244" s="93"/>
      <c r="AD244" s="93"/>
      <c r="AE244" s="93"/>
      <c r="AF244" s="93"/>
      <c r="AG244" s="94"/>
      <c r="AX244" s="7"/>
      <c r="AZ244" s="7"/>
      <c r="BA244" s="7"/>
      <c r="BE244" s="7"/>
      <c r="BK244" s="95"/>
      <c r="BL244" s="95"/>
      <c r="BM244" s="95"/>
      <c r="BN244" s="95"/>
      <c r="BO244" s="95"/>
      <c r="BP244" s="7"/>
      <c r="BQ244" s="95"/>
      <c r="BR244" s="7"/>
      <c r="BS244" s="7"/>
    </row>
    <row r="245" spans="2:71" s="15" customFormat="1" ht="66.75" customHeight="1">
      <c r="B245" s="89"/>
      <c r="C245" s="200">
        <v>106</v>
      </c>
      <c r="D245" s="196" t="s">
        <v>83</v>
      </c>
      <c r="E245" s="211" t="s">
        <v>367</v>
      </c>
      <c r="F245" s="304" t="s">
        <v>368</v>
      </c>
      <c r="G245" s="305"/>
      <c r="H245" s="305"/>
      <c r="I245" s="305"/>
      <c r="J245" s="198" t="s">
        <v>101</v>
      </c>
      <c r="K245" s="199">
        <v>0</v>
      </c>
      <c r="L245" s="323">
        <v>0</v>
      </c>
      <c r="M245" s="325"/>
      <c r="N245" s="323">
        <f>ROUND(L245*K245,2)</f>
        <v>0</v>
      </c>
      <c r="O245" s="322"/>
      <c r="P245" s="322"/>
      <c r="Q245" s="322"/>
      <c r="R245" s="220"/>
      <c r="S245" s="120">
        <f t="shared" si="27"/>
        <v>0</v>
      </c>
      <c r="T245" s="220"/>
      <c r="U245" s="120">
        <f t="shared" si="28"/>
        <v>0</v>
      </c>
      <c r="V245" s="120">
        <f t="shared" si="29"/>
        <v>0</v>
      </c>
      <c r="W245" s="120">
        <f t="shared" si="30"/>
        <v>0</v>
      </c>
      <c r="X245" s="90"/>
      <c r="Z245" s="91"/>
      <c r="AA245" s="92"/>
      <c r="AB245" s="93"/>
      <c r="AC245" s="93"/>
      <c r="AD245" s="93"/>
      <c r="AE245" s="93"/>
      <c r="AF245" s="93"/>
      <c r="AG245" s="94"/>
      <c r="AX245" s="7"/>
      <c r="AZ245" s="7"/>
      <c r="BA245" s="7"/>
      <c r="BE245" s="7"/>
      <c r="BK245" s="95"/>
      <c r="BL245" s="95"/>
      <c r="BM245" s="95"/>
      <c r="BN245" s="95"/>
      <c r="BO245" s="95"/>
      <c r="BP245" s="7"/>
      <c r="BQ245" s="95"/>
      <c r="BR245" s="7"/>
      <c r="BS245" s="7"/>
    </row>
    <row r="246" spans="2:71" s="15" customFormat="1" ht="49.5" customHeight="1">
      <c r="B246" s="89"/>
      <c r="C246" s="214">
        <v>107</v>
      </c>
      <c r="D246" s="196" t="s">
        <v>83</v>
      </c>
      <c r="E246" s="211" t="s">
        <v>369</v>
      </c>
      <c r="F246" s="304" t="s">
        <v>370</v>
      </c>
      <c r="G246" s="305"/>
      <c r="H246" s="305"/>
      <c r="I246" s="305"/>
      <c r="J246" s="198" t="s">
        <v>101</v>
      </c>
      <c r="K246" s="199">
        <v>0</v>
      </c>
      <c r="L246" s="323">
        <v>0</v>
      </c>
      <c r="M246" s="325"/>
      <c r="N246" s="323">
        <f>ROUND(L246*K246,2)</f>
        <v>0</v>
      </c>
      <c r="O246" s="322"/>
      <c r="P246" s="322"/>
      <c r="Q246" s="322"/>
      <c r="R246" s="220"/>
      <c r="S246" s="120">
        <f t="shared" si="27"/>
        <v>0</v>
      </c>
      <c r="T246" s="220"/>
      <c r="U246" s="120">
        <f t="shared" si="28"/>
        <v>0</v>
      </c>
      <c r="V246" s="120">
        <f t="shared" si="29"/>
        <v>0</v>
      </c>
      <c r="W246" s="120">
        <f t="shared" si="30"/>
        <v>0</v>
      </c>
      <c r="X246" s="90"/>
      <c r="Z246" s="91"/>
      <c r="AA246" s="92"/>
      <c r="AB246" s="93"/>
      <c r="AC246" s="93"/>
      <c r="AD246" s="93"/>
      <c r="AE246" s="93"/>
      <c r="AF246" s="93"/>
      <c r="AG246" s="94"/>
      <c r="AX246" s="7"/>
      <c r="AZ246" s="7"/>
      <c r="BA246" s="7"/>
      <c r="BE246" s="7"/>
      <c r="BK246" s="95"/>
      <c r="BL246" s="95"/>
      <c r="BM246" s="95"/>
      <c r="BN246" s="95"/>
      <c r="BO246" s="95"/>
      <c r="BP246" s="7"/>
      <c r="BQ246" s="95"/>
      <c r="BR246" s="7"/>
      <c r="BS246" s="7"/>
    </row>
    <row r="247" spans="2:71" s="15" customFormat="1" ht="36" customHeight="1">
      <c r="B247" s="89"/>
      <c r="C247" s="187">
        <v>108</v>
      </c>
      <c r="D247" s="215" t="s">
        <v>79</v>
      </c>
      <c r="E247" s="216" t="s">
        <v>212</v>
      </c>
      <c r="F247" s="318" t="s">
        <v>213</v>
      </c>
      <c r="G247" s="319"/>
      <c r="H247" s="319"/>
      <c r="I247" s="319"/>
      <c r="J247" s="217" t="s">
        <v>80</v>
      </c>
      <c r="K247" s="218">
        <f>K248</f>
        <v>12</v>
      </c>
      <c r="L247" s="320">
        <v>199</v>
      </c>
      <c r="M247" s="319"/>
      <c r="N247" s="320">
        <f t="shared" si="26"/>
        <v>2388</v>
      </c>
      <c r="O247" s="319"/>
      <c r="P247" s="319"/>
      <c r="Q247" s="319"/>
      <c r="R247" s="390"/>
      <c r="S247" s="389">
        <f t="shared" si="27"/>
        <v>0</v>
      </c>
      <c r="T247" s="390"/>
      <c r="U247" s="120">
        <f t="shared" si="28"/>
        <v>0</v>
      </c>
      <c r="V247" s="120">
        <f t="shared" si="29"/>
        <v>12</v>
      </c>
      <c r="W247" s="120">
        <f t="shared" si="30"/>
        <v>2388</v>
      </c>
      <c r="X247" s="90"/>
      <c r="Z247" s="91"/>
      <c r="AA247" s="92"/>
      <c r="AB247" s="93"/>
      <c r="AC247" s="93"/>
      <c r="AD247" s="93"/>
      <c r="AE247" s="93"/>
      <c r="AF247" s="93"/>
      <c r="AG247" s="94"/>
      <c r="AX247" s="7"/>
      <c r="AZ247" s="7"/>
      <c r="BA247" s="7"/>
      <c r="BE247" s="7"/>
      <c r="BK247" s="95"/>
      <c r="BL247" s="95"/>
      <c r="BM247" s="95"/>
      <c r="BN247" s="95"/>
      <c r="BO247" s="95"/>
      <c r="BP247" s="7"/>
      <c r="BQ247" s="95"/>
      <c r="BR247" s="7"/>
      <c r="BS247" s="7"/>
    </row>
    <row r="248" spans="2:71" s="15" customFormat="1" ht="36" customHeight="1">
      <c r="B248" s="89"/>
      <c r="C248" s="196">
        <v>109</v>
      </c>
      <c r="D248" s="189" t="s">
        <v>83</v>
      </c>
      <c r="E248" s="211" t="s">
        <v>218</v>
      </c>
      <c r="F248" s="304" t="s">
        <v>312</v>
      </c>
      <c r="G248" s="305"/>
      <c r="H248" s="305"/>
      <c r="I248" s="305"/>
      <c r="J248" s="212" t="s">
        <v>80</v>
      </c>
      <c r="K248" s="213">
        <v>12</v>
      </c>
      <c r="L248" s="313">
        <v>2110</v>
      </c>
      <c r="M248" s="305"/>
      <c r="N248" s="313">
        <f t="shared" si="26"/>
        <v>25320</v>
      </c>
      <c r="O248" s="319"/>
      <c r="P248" s="319"/>
      <c r="Q248" s="319"/>
      <c r="R248" s="390">
        <v>3</v>
      </c>
      <c r="S248" s="389">
        <f t="shared" si="27"/>
        <v>6330</v>
      </c>
      <c r="T248" s="390"/>
      <c r="U248" s="120">
        <f t="shared" si="28"/>
        <v>0</v>
      </c>
      <c r="V248" s="120">
        <f t="shared" si="29"/>
        <v>15</v>
      </c>
      <c r="W248" s="120">
        <f t="shared" si="30"/>
        <v>31650</v>
      </c>
      <c r="X248" s="90"/>
      <c r="Z248" s="91"/>
      <c r="AA248" s="92"/>
      <c r="AB248" s="93"/>
      <c r="AC248" s="93"/>
      <c r="AD248" s="93"/>
      <c r="AE248" s="93"/>
      <c r="AF248" s="93"/>
      <c r="AG248" s="94"/>
      <c r="AX248" s="7"/>
      <c r="AZ248" s="7"/>
      <c r="BA248" s="7"/>
      <c r="BE248" s="7"/>
      <c r="BK248" s="95"/>
      <c r="BL248" s="95"/>
      <c r="BM248" s="95"/>
      <c r="BN248" s="95"/>
      <c r="BO248" s="95"/>
      <c r="BP248" s="7"/>
      <c r="BQ248" s="95"/>
      <c r="BR248" s="7"/>
      <c r="BS248" s="7"/>
    </row>
    <row r="249" spans="2:71" s="15" customFormat="1" ht="36" customHeight="1">
      <c r="B249" s="89"/>
      <c r="C249" s="207">
        <v>110</v>
      </c>
      <c r="D249" s="207" t="s">
        <v>79</v>
      </c>
      <c r="E249" s="208" t="s">
        <v>214</v>
      </c>
      <c r="F249" s="316" t="s">
        <v>215</v>
      </c>
      <c r="G249" s="303"/>
      <c r="H249" s="303"/>
      <c r="I249" s="303"/>
      <c r="J249" s="209" t="s">
        <v>103</v>
      </c>
      <c r="K249" s="210">
        <v>1</v>
      </c>
      <c r="L249" s="302">
        <v>500</v>
      </c>
      <c r="M249" s="303"/>
      <c r="N249" s="320">
        <f t="shared" si="26"/>
        <v>500</v>
      </c>
      <c r="O249" s="319"/>
      <c r="P249" s="319"/>
      <c r="Q249" s="319"/>
      <c r="R249" s="390"/>
      <c r="S249" s="389">
        <f t="shared" si="27"/>
        <v>0</v>
      </c>
      <c r="T249" s="390"/>
      <c r="U249" s="120">
        <f t="shared" si="28"/>
        <v>0</v>
      </c>
      <c r="V249" s="120">
        <f t="shared" si="29"/>
        <v>1</v>
      </c>
      <c r="W249" s="120">
        <f t="shared" si="30"/>
        <v>500</v>
      </c>
      <c r="X249" s="90"/>
      <c r="Z249" s="96"/>
      <c r="AA249" s="92"/>
      <c r="AB249" s="93"/>
      <c r="AC249" s="93"/>
      <c r="AD249" s="93"/>
      <c r="AE249" s="93"/>
      <c r="AF249" s="93"/>
      <c r="AG249" s="94"/>
      <c r="AX249" s="7"/>
      <c r="AZ249" s="7"/>
      <c r="BA249" s="7"/>
      <c r="BE249" s="7"/>
      <c r="BK249" s="95"/>
      <c r="BL249" s="95"/>
      <c r="BM249" s="95"/>
      <c r="BN249" s="95"/>
      <c r="BO249" s="95"/>
      <c r="BP249" s="7"/>
      <c r="BQ249" s="95"/>
      <c r="BR249" s="7"/>
      <c r="BS249" s="7"/>
    </row>
    <row r="250" spans="2:71" s="15" customFormat="1" ht="36" customHeight="1">
      <c r="B250" s="89"/>
      <c r="C250" s="207">
        <v>111</v>
      </c>
      <c r="D250" s="207" t="s">
        <v>79</v>
      </c>
      <c r="E250" s="208" t="s">
        <v>216</v>
      </c>
      <c r="F250" s="316" t="s">
        <v>217</v>
      </c>
      <c r="G250" s="303"/>
      <c r="H250" s="303"/>
      <c r="I250" s="303"/>
      <c r="J250" s="209" t="s">
        <v>103</v>
      </c>
      <c r="K250" s="210">
        <v>1</v>
      </c>
      <c r="L250" s="302">
        <v>1690</v>
      </c>
      <c r="M250" s="303"/>
      <c r="N250" s="302">
        <f t="shared" si="26"/>
        <v>1690</v>
      </c>
      <c r="O250" s="303"/>
      <c r="P250" s="303"/>
      <c r="Q250" s="303"/>
      <c r="R250" s="220"/>
      <c r="S250" s="120">
        <f t="shared" si="27"/>
        <v>0</v>
      </c>
      <c r="T250" s="220"/>
      <c r="U250" s="120">
        <f t="shared" si="28"/>
        <v>0</v>
      </c>
      <c r="V250" s="120">
        <f t="shared" si="29"/>
        <v>1</v>
      </c>
      <c r="W250" s="120">
        <f t="shared" si="30"/>
        <v>1690</v>
      </c>
      <c r="X250" s="90"/>
      <c r="Z250" s="96"/>
      <c r="AA250" s="92"/>
      <c r="AB250" s="93"/>
      <c r="AC250" s="93"/>
      <c r="AD250" s="93"/>
      <c r="AE250" s="93"/>
      <c r="AF250" s="93"/>
      <c r="AG250" s="94"/>
      <c r="AX250" s="7"/>
      <c r="AZ250" s="7"/>
      <c r="BA250" s="7"/>
      <c r="BE250" s="7"/>
      <c r="BK250" s="95"/>
      <c r="BL250" s="95"/>
      <c r="BM250" s="95"/>
      <c r="BN250" s="95"/>
      <c r="BO250" s="95"/>
      <c r="BP250" s="7"/>
      <c r="BQ250" s="95"/>
      <c r="BR250" s="7"/>
      <c r="BS250" s="7"/>
    </row>
    <row r="251" spans="2:69" s="79" customFormat="1" ht="29.25" customHeight="1">
      <c r="B251" s="75"/>
      <c r="C251" s="76"/>
      <c r="D251" s="88" t="s">
        <v>58</v>
      </c>
      <c r="E251" s="88"/>
      <c r="F251" s="88"/>
      <c r="G251" s="88"/>
      <c r="H251" s="88"/>
      <c r="I251" s="88"/>
      <c r="J251" s="88"/>
      <c r="K251" s="88"/>
      <c r="L251" s="88"/>
      <c r="M251" s="88"/>
      <c r="N251" s="363">
        <f>N252+N253+N254+N255+N256+N257+N258+N259+N260+N261+N262+N263+N264+N265+N266+N267+N268+N269+N270+N271+N272+N273+N274+N275+N276+N277+N280+N281+N278+N279</f>
        <v>3000</v>
      </c>
      <c r="O251" s="348"/>
      <c r="P251" s="348"/>
      <c r="Q251" s="348"/>
      <c r="R251" s="134"/>
      <c r="S251" s="121">
        <f>SUM(S252:S281)</f>
        <v>0</v>
      </c>
      <c r="T251" s="108"/>
      <c r="U251" s="122">
        <f>SUM(U252:U281)</f>
        <v>0</v>
      </c>
      <c r="V251" s="122"/>
      <c r="W251" s="123">
        <f>SUM(W252:W281)</f>
        <v>3000</v>
      </c>
      <c r="X251" s="78"/>
      <c r="Z251" s="80"/>
      <c r="AA251" s="76"/>
      <c r="AB251" s="76"/>
      <c r="AC251" s="81">
        <f>SUM(AC252:AC281)</f>
        <v>0</v>
      </c>
      <c r="AD251" s="76"/>
      <c r="AE251" s="81">
        <f>SUM(AE252:AE281)</f>
        <v>0</v>
      </c>
      <c r="AF251" s="76"/>
      <c r="AG251" s="82">
        <f>SUM(AG252:AG281)</f>
        <v>0</v>
      </c>
      <c r="AX251" s="83" t="s">
        <v>42</v>
      </c>
      <c r="AZ251" s="84" t="s">
        <v>37</v>
      </c>
      <c r="BA251" s="84" t="s">
        <v>9</v>
      </c>
      <c r="BE251" s="83" t="s">
        <v>78</v>
      </c>
      <c r="BQ251" s="85">
        <f>SUM(BQ252:BQ281)</f>
        <v>0</v>
      </c>
    </row>
    <row r="252" spans="2:71" s="15" customFormat="1" ht="28.5" customHeight="1">
      <c r="B252" s="89"/>
      <c r="C252" s="184">
        <v>112</v>
      </c>
      <c r="D252" s="184" t="s">
        <v>79</v>
      </c>
      <c r="E252" s="193" t="s">
        <v>120</v>
      </c>
      <c r="F252" s="329" t="s">
        <v>122</v>
      </c>
      <c r="G252" s="322"/>
      <c r="H252" s="322"/>
      <c r="I252" s="322"/>
      <c r="J252" s="194" t="s">
        <v>90</v>
      </c>
      <c r="K252" s="195">
        <v>0</v>
      </c>
      <c r="L252" s="321">
        <v>0</v>
      </c>
      <c r="M252" s="322"/>
      <c r="N252" s="321">
        <f aca="true" t="shared" si="31" ref="N252:N257">ROUND(L252*K252,2)</f>
        <v>0</v>
      </c>
      <c r="O252" s="322"/>
      <c r="P252" s="322"/>
      <c r="Q252" s="322"/>
      <c r="R252" s="220"/>
      <c r="S252" s="120">
        <f aca="true" t="shared" si="32" ref="S252:S281">R252*L252</f>
        <v>0</v>
      </c>
      <c r="T252" s="220"/>
      <c r="U252" s="120">
        <f aca="true" t="shared" si="33" ref="U252:U281">T252*L252</f>
        <v>0</v>
      </c>
      <c r="V252" s="120">
        <f aca="true" t="shared" si="34" ref="V252:V281">K252+R252+T252</f>
        <v>0</v>
      </c>
      <c r="W252" s="120">
        <f aca="true" t="shared" si="35" ref="W252:W281">V252*L252</f>
        <v>0</v>
      </c>
      <c r="X252" s="90"/>
      <c r="Z252" s="91"/>
      <c r="AA252" s="92"/>
      <c r="AB252" s="93"/>
      <c r="AC252" s="93"/>
      <c r="AD252" s="93"/>
      <c r="AE252" s="93"/>
      <c r="AF252" s="93"/>
      <c r="AG252" s="94"/>
      <c r="AX252" s="7"/>
      <c r="AZ252" s="7"/>
      <c r="BA252" s="7"/>
      <c r="BE252" s="7"/>
      <c r="BK252" s="95"/>
      <c r="BL252" s="95"/>
      <c r="BM252" s="95"/>
      <c r="BN252" s="95"/>
      <c r="BO252" s="95"/>
      <c r="BP252" s="7"/>
      <c r="BQ252" s="95"/>
      <c r="BR252" s="7"/>
      <c r="BS252" s="7"/>
    </row>
    <row r="253" spans="2:71" s="15" customFormat="1" ht="28.5" customHeight="1">
      <c r="B253" s="89"/>
      <c r="C253" s="196">
        <v>113</v>
      </c>
      <c r="D253" s="196" t="s">
        <v>83</v>
      </c>
      <c r="E253" s="197" t="s">
        <v>121</v>
      </c>
      <c r="F253" s="328" t="s">
        <v>122</v>
      </c>
      <c r="G253" s="325"/>
      <c r="H253" s="325"/>
      <c r="I253" s="325"/>
      <c r="J253" s="198" t="s">
        <v>90</v>
      </c>
      <c r="K253" s="199">
        <v>0</v>
      </c>
      <c r="L253" s="323">
        <v>0</v>
      </c>
      <c r="M253" s="325"/>
      <c r="N253" s="323">
        <f t="shared" si="31"/>
        <v>0</v>
      </c>
      <c r="O253" s="322"/>
      <c r="P253" s="322"/>
      <c r="Q253" s="322"/>
      <c r="R253" s="220"/>
      <c r="S253" s="120">
        <f t="shared" si="32"/>
        <v>0</v>
      </c>
      <c r="T253" s="220"/>
      <c r="U253" s="120">
        <f t="shared" si="33"/>
        <v>0</v>
      </c>
      <c r="V253" s="120">
        <f t="shared" si="34"/>
        <v>0</v>
      </c>
      <c r="W253" s="120">
        <f t="shared" si="35"/>
        <v>0</v>
      </c>
      <c r="X253" s="90"/>
      <c r="Z253" s="91"/>
      <c r="AA253" s="92"/>
      <c r="AB253" s="93"/>
      <c r="AC253" s="93"/>
      <c r="AD253" s="93"/>
      <c r="AE253" s="93"/>
      <c r="AF253" s="93"/>
      <c r="AG253" s="94"/>
      <c r="AX253" s="7"/>
      <c r="AZ253" s="7"/>
      <c r="BA253" s="7"/>
      <c r="BE253" s="7"/>
      <c r="BK253" s="95"/>
      <c r="BL253" s="95"/>
      <c r="BM253" s="95"/>
      <c r="BN253" s="95"/>
      <c r="BO253" s="95"/>
      <c r="BP253" s="7"/>
      <c r="BQ253" s="95"/>
      <c r="BR253" s="7"/>
      <c r="BS253" s="7"/>
    </row>
    <row r="254" spans="2:71" s="15" customFormat="1" ht="28.5" customHeight="1">
      <c r="B254" s="89"/>
      <c r="C254" s="184">
        <v>114</v>
      </c>
      <c r="D254" s="184" t="s">
        <v>79</v>
      </c>
      <c r="E254" s="193" t="s">
        <v>123</v>
      </c>
      <c r="F254" s="329" t="s">
        <v>125</v>
      </c>
      <c r="G254" s="322"/>
      <c r="H254" s="322"/>
      <c r="I254" s="322"/>
      <c r="J254" s="194" t="s">
        <v>101</v>
      </c>
      <c r="K254" s="195">
        <v>0</v>
      </c>
      <c r="L254" s="321">
        <v>0</v>
      </c>
      <c r="M254" s="322"/>
      <c r="N254" s="321">
        <f t="shared" si="31"/>
        <v>0</v>
      </c>
      <c r="O254" s="322"/>
      <c r="P254" s="322"/>
      <c r="Q254" s="322"/>
      <c r="R254" s="220"/>
      <c r="S254" s="120">
        <f t="shared" si="32"/>
        <v>0</v>
      </c>
      <c r="T254" s="220"/>
      <c r="U254" s="120">
        <f t="shared" si="33"/>
        <v>0</v>
      </c>
      <c r="V254" s="120">
        <f t="shared" si="34"/>
        <v>0</v>
      </c>
      <c r="W254" s="120">
        <f t="shared" si="35"/>
        <v>0</v>
      </c>
      <c r="X254" s="90"/>
      <c r="Z254" s="91"/>
      <c r="AA254" s="92"/>
      <c r="AB254" s="93"/>
      <c r="AC254" s="93"/>
      <c r="AD254" s="93"/>
      <c r="AE254" s="93"/>
      <c r="AF254" s="93"/>
      <c r="AG254" s="94"/>
      <c r="AX254" s="7"/>
      <c r="AZ254" s="7"/>
      <c r="BA254" s="7"/>
      <c r="BE254" s="7"/>
      <c r="BK254" s="95"/>
      <c r="BL254" s="95"/>
      <c r="BM254" s="95"/>
      <c r="BN254" s="95"/>
      <c r="BO254" s="95"/>
      <c r="BP254" s="7"/>
      <c r="BQ254" s="95"/>
      <c r="BR254" s="7"/>
      <c r="BS254" s="7"/>
    </row>
    <row r="255" spans="2:71" s="15" customFormat="1" ht="28.5" customHeight="1">
      <c r="B255" s="89"/>
      <c r="C255" s="188">
        <v>115</v>
      </c>
      <c r="D255" s="200" t="s">
        <v>83</v>
      </c>
      <c r="E255" s="201" t="s">
        <v>124</v>
      </c>
      <c r="F255" s="306" t="s">
        <v>125</v>
      </c>
      <c r="G255" s="307"/>
      <c r="H255" s="307"/>
      <c r="I255" s="307"/>
      <c r="J255" s="202" t="s">
        <v>101</v>
      </c>
      <c r="K255" s="192">
        <v>0</v>
      </c>
      <c r="L255" s="308">
        <v>0</v>
      </c>
      <c r="M255" s="307"/>
      <c r="N255" s="308">
        <f t="shared" si="31"/>
        <v>0</v>
      </c>
      <c r="O255" s="324"/>
      <c r="P255" s="324"/>
      <c r="Q255" s="324"/>
      <c r="R255" s="220"/>
      <c r="S255" s="120">
        <f t="shared" si="32"/>
        <v>0</v>
      </c>
      <c r="T255" s="220"/>
      <c r="U255" s="120">
        <f t="shared" si="33"/>
        <v>0</v>
      </c>
      <c r="V255" s="120">
        <f t="shared" si="34"/>
        <v>0</v>
      </c>
      <c r="W255" s="120">
        <f t="shared" si="35"/>
        <v>0</v>
      </c>
      <c r="X255" s="90"/>
      <c r="Z255" s="91"/>
      <c r="AA255" s="92"/>
      <c r="AB255" s="93"/>
      <c r="AC255" s="93"/>
      <c r="AD255" s="93"/>
      <c r="AE255" s="93"/>
      <c r="AF255" s="93"/>
      <c r="AG255" s="94"/>
      <c r="AX255" s="7"/>
      <c r="AZ255" s="7"/>
      <c r="BA255" s="7"/>
      <c r="BE255" s="7"/>
      <c r="BK255" s="95"/>
      <c r="BL255" s="95"/>
      <c r="BM255" s="95"/>
      <c r="BN255" s="95"/>
      <c r="BO255" s="95"/>
      <c r="BP255" s="7"/>
      <c r="BQ255" s="95"/>
      <c r="BR255" s="7"/>
      <c r="BS255" s="7"/>
    </row>
    <row r="256" spans="2:71" s="15" customFormat="1" ht="28.5" customHeight="1">
      <c r="B256" s="89"/>
      <c r="C256" s="196">
        <v>116</v>
      </c>
      <c r="D256" s="184" t="s">
        <v>79</v>
      </c>
      <c r="E256" s="193" t="s">
        <v>129</v>
      </c>
      <c r="F256" s="329" t="s">
        <v>131</v>
      </c>
      <c r="G256" s="322"/>
      <c r="H256" s="322"/>
      <c r="I256" s="322"/>
      <c r="J256" s="194" t="s">
        <v>101</v>
      </c>
      <c r="K256" s="195">
        <v>0</v>
      </c>
      <c r="L256" s="321">
        <v>0</v>
      </c>
      <c r="M256" s="322"/>
      <c r="N256" s="321">
        <f t="shared" si="31"/>
        <v>0</v>
      </c>
      <c r="O256" s="322"/>
      <c r="P256" s="322"/>
      <c r="Q256" s="322"/>
      <c r="R256" s="220"/>
      <c r="S256" s="120">
        <f t="shared" si="32"/>
        <v>0</v>
      </c>
      <c r="T256" s="220"/>
      <c r="U256" s="120">
        <f t="shared" si="33"/>
        <v>0</v>
      </c>
      <c r="V256" s="120">
        <f t="shared" si="34"/>
        <v>0</v>
      </c>
      <c r="W256" s="120">
        <f t="shared" si="35"/>
        <v>0</v>
      </c>
      <c r="X256" s="90"/>
      <c r="Z256" s="91"/>
      <c r="AA256" s="92"/>
      <c r="AB256" s="93"/>
      <c r="AC256" s="93"/>
      <c r="AD256" s="93"/>
      <c r="AE256" s="93"/>
      <c r="AF256" s="93"/>
      <c r="AG256" s="94"/>
      <c r="AX256" s="7"/>
      <c r="AZ256" s="7"/>
      <c r="BA256" s="7"/>
      <c r="BE256" s="7"/>
      <c r="BK256" s="95"/>
      <c r="BL256" s="95"/>
      <c r="BM256" s="95"/>
      <c r="BN256" s="95"/>
      <c r="BO256" s="95"/>
      <c r="BP256" s="7"/>
      <c r="BQ256" s="95"/>
      <c r="BR256" s="7"/>
      <c r="BS256" s="7"/>
    </row>
    <row r="257" spans="2:71" s="15" customFormat="1" ht="28.5" customHeight="1">
      <c r="B257" s="89"/>
      <c r="C257" s="188">
        <v>117</v>
      </c>
      <c r="D257" s="200" t="s">
        <v>83</v>
      </c>
      <c r="E257" s="201" t="s">
        <v>130</v>
      </c>
      <c r="F257" s="306" t="s">
        <v>131</v>
      </c>
      <c r="G257" s="307"/>
      <c r="H257" s="307"/>
      <c r="I257" s="307"/>
      <c r="J257" s="202" t="s">
        <v>101</v>
      </c>
      <c r="K257" s="192">
        <v>0</v>
      </c>
      <c r="L257" s="308">
        <v>0</v>
      </c>
      <c r="M257" s="307"/>
      <c r="N257" s="308">
        <f t="shared" si="31"/>
        <v>0</v>
      </c>
      <c r="O257" s="324"/>
      <c r="P257" s="324"/>
      <c r="Q257" s="324"/>
      <c r="R257" s="220"/>
      <c r="S257" s="120">
        <f t="shared" si="32"/>
        <v>0</v>
      </c>
      <c r="T257" s="220"/>
      <c r="U257" s="120">
        <f t="shared" si="33"/>
        <v>0</v>
      </c>
      <c r="V257" s="120">
        <f t="shared" si="34"/>
        <v>0</v>
      </c>
      <c r="W257" s="120">
        <f t="shared" si="35"/>
        <v>0</v>
      </c>
      <c r="X257" s="90"/>
      <c r="Z257" s="91"/>
      <c r="AA257" s="92"/>
      <c r="AB257" s="93"/>
      <c r="AC257" s="93"/>
      <c r="AD257" s="93"/>
      <c r="AE257" s="93"/>
      <c r="AF257" s="93"/>
      <c r="AG257" s="94"/>
      <c r="AX257" s="7"/>
      <c r="AZ257" s="7"/>
      <c r="BA257" s="7"/>
      <c r="BE257" s="7"/>
      <c r="BK257" s="95"/>
      <c r="BL257" s="95"/>
      <c r="BM257" s="95"/>
      <c r="BN257" s="95"/>
      <c r="BO257" s="95"/>
      <c r="BP257" s="7"/>
      <c r="BQ257" s="95"/>
      <c r="BR257" s="7"/>
      <c r="BS257" s="7"/>
    </row>
    <row r="258" spans="2:71" s="15" customFormat="1" ht="28.5" customHeight="1">
      <c r="B258" s="89"/>
      <c r="C258" s="184">
        <v>118</v>
      </c>
      <c r="D258" s="175" t="s">
        <v>79</v>
      </c>
      <c r="E258" s="176" t="s">
        <v>256</v>
      </c>
      <c r="F258" s="309" t="s">
        <v>257</v>
      </c>
      <c r="G258" s="300"/>
      <c r="H258" s="300"/>
      <c r="I258" s="300"/>
      <c r="J258" s="177" t="s">
        <v>90</v>
      </c>
      <c r="K258" s="178">
        <v>0</v>
      </c>
      <c r="L258" s="301">
        <v>0</v>
      </c>
      <c r="M258" s="300"/>
      <c r="N258" s="301">
        <f aca="true" t="shared" si="36" ref="N258:N281">ROUND(L258*K258,2)</f>
        <v>0</v>
      </c>
      <c r="O258" s="300"/>
      <c r="P258" s="300"/>
      <c r="Q258" s="300"/>
      <c r="R258" s="220"/>
      <c r="S258" s="120">
        <f t="shared" si="32"/>
        <v>0</v>
      </c>
      <c r="T258" s="220"/>
      <c r="U258" s="120">
        <f t="shared" si="33"/>
        <v>0</v>
      </c>
      <c r="V258" s="120">
        <f t="shared" si="34"/>
        <v>0</v>
      </c>
      <c r="W258" s="120">
        <f t="shared" si="35"/>
        <v>0</v>
      </c>
      <c r="X258" s="90"/>
      <c r="Z258" s="91"/>
      <c r="AA258" s="92"/>
      <c r="AB258" s="93"/>
      <c r="AC258" s="93"/>
      <c r="AD258" s="93"/>
      <c r="AE258" s="93"/>
      <c r="AF258" s="93"/>
      <c r="AG258" s="94"/>
      <c r="AX258" s="7"/>
      <c r="AZ258" s="7"/>
      <c r="BA258" s="7"/>
      <c r="BE258" s="7"/>
      <c r="BK258" s="95"/>
      <c r="BL258" s="95"/>
      <c r="BM258" s="95"/>
      <c r="BN258" s="95"/>
      <c r="BO258" s="95"/>
      <c r="BP258" s="7"/>
      <c r="BQ258" s="95"/>
      <c r="BR258" s="7"/>
      <c r="BS258" s="7"/>
    </row>
    <row r="259" spans="2:71" s="15" customFormat="1" ht="28.5" customHeight="1">
      <c r="B259" s="89"/>
      <c r="C259" s="196">
        <v>119</v>
      </c>
      <c r="D259" s="179" t="s">
        <v>83</v>
      </c>
      <c r="E259" s="180" t="s">
        <v>258</v>
      </c>
      <c r="F259" s="310" t="s">
        <v>257</v>
      </c>
      <c r="G259" s="311"/>
      <c r="H259" s="311"/>
      <c r="I259" s="311"/>
      <c r="J259" s="203" t="s">
        <v>90</v>
      </c>
      <c r="K259" s="182">
        <v>0</v>
      </c>
      <c r="L259" s="312">
        <v>0</v>
      </c>
      <c r="M259" s="311"/>
      <c r="N259" s="312">
        <f t="shared" si="36"/>
        <v>0</v>
      </c>
      <c r="O259" s="300"/>
      <c r="P259" s="300"/>
      <c r="Q259" s="300"/>
      <c r="R259" s="220"/>
      <c r="S259" s="120">
        <f t="shared" si="32"/>
        <v>0</v>
      </c>
      <c r="T259" s="220"/>
      <c r="U259" s="120">
        <f t="shared" si="33"/>
        <v>0</v>
      </c>
      <c r="V259" s="120">
        <f t="shared" si="34"/>
        <v>0</v>
      </c>
      <c r="W259" s="120">
        <f t="shared" si="35"/>
        <v>0</v>
      </c>
      <c r="X259" s="90"/>
      <c r="Z259" s="91"/>
      <c r="AA259" s="92"/>
      <c r="AB259" s="93"/>
      <c r="AC259" s="93"/>
      <c r="AD259" s="93"/>
      <c r="AE259" s="93"/>
      <c r="AF259" s="93"/>
      <c r="AG259" s="94"/>
      <c r="AX259" s="7"/>
      <c r="AZ259" s="7"/>
      <c r="BA259" s="7"/>
      <c r="BE259" s="7"/>
      <c r="BK259" s="95"/>
      <c r="BL259" s="95"/>
      <c r="BM259" s="95"/>
      <c r="BN259" s="95"/>
      <c r="BO259" s="95"/>
      <c r="BP259" s="7"/>
      <c r="BQ259" s="95"/>
      <c r="BR259" s="7"/>
      <c r="BS259" s="7"/>
    </row>
    <row r="260" spans="2:71" s="15" customFormat="1" ht="28.5" customHeight="1">
      <c r="B260" s="89"/>
      <c r="C260" s="184">
        <v>120</v>
      </c>
      <c r="D260" s="175" t="s">
        <v>79</v>
      </c>
      <c r="E260" s="176" t="s">
        <v>259</v>
      </c>
      <c r="F260" s="309" t="s">
        <v>260</v>
      </c>
      <c r="G260" s="300"/>
      <c r="H260" s="300"/>
      <c r="I260" s="300"/>
      <c r="J260" s="177" t="s">
        <v>90</v>
      </c>
      <c r="K260" s="178">
        <v>0</v>
      </c>
      <c r="L260" s="301">
        <v>0</v>
      </c>
      <c r="M260" s="300"/>
      <c r="N260" s="301">
        <f t="shared" si="36"/>
        <v>0</v>
      </c>
      <c r="O260" s="300"/>
      <c r="P260" s="300"/>
      <c r="Q260" s="300"/>
      <c r="R260" s="220"/>
      <c r="S260" s="120">
        <f t="shared" si="32"/>
        <v>0</v>
      </c>
      <c r="T260" s="220"/>
      <c r="U260" s="120">
        <f t="shared" si="33"/>
        <v>0</v>
      </c>
      <c r="V260" s="120">
        <f t="shared" si="34"/>
        <v>0</v>
      </c>
      <c r="W260" s="120">
        <f t="shared" si="35"/>
        <v>0</v>
      </c>
      <c r="X260" s="90"/>
      <c r="Z260" s="91"/>
      <c r="AA260" s="92"/>
      <c r="AB260" s="93"/>
      <c r="AC260" s="93"/>
      <c r="AD260" s="93"/>
      <c r="AE260" s="93"/>
      <c r="AF260" s="93"/>
      <c r="AG260" s="94"/>
      <c r="AX260" s="7"/>
      <c r="AZ260" s="7"/>
      <c r="BA260" s="7"/>
      <c r="BE260" s="7"/>
      <c r="BK260" s="95"/>
      <c r="BL260" s="95"/>
      <c r="BM260" s="95"/>
      <c r="BN260" s="95"/>
      <c r="BO260" s="95"/>
      <c r="BP260" s="7"/>
      <c r="BQ260" s="95"/>
      <c r="BR260" s="7"/>
      <c r="BS260" s="7"/>
    </row>
    <row r="261" spans="2:71" s="15" customFormat="1" ht="28.5" customHeight="1">
      <c r="B261" s="89"/>
      <c r="C261" s="188">
        <v>121</v>
      </c>
      <c r="D261" s="179" t="s">
        <v>83</v>
      </c>
      <c r="E261" s="180" t="s">
        <v>261</v>
      </c>
      <c r="F261" s="310" t="s">
        <v>262</v>
      </c>
      <c r="G261" s="311"/>
      <c r="H261" s="311"/>
      <c r="I261" s="311"/>
      <c r="J261" s="203" t="s">
        <v>90</v>
      </c>
      <c r="K261" s="182">
        <v>0</v>
      </c>
      <c r="L261" s="312">
        <v>0</v>
      </c>
      <c r="M261" s="311"/>
      <c r="N261" s="312">
        <f t="shared" si="36"/>
        <v>0</v>
      </c>
      <c r="O261" s="300"/>
      <c r="P261" s="300"/>
      <c r="Q261" s="300"/>
      <c r="R261" s="220"/>
      <c r="S261" s="120">
        <f t="shared" si="32"/>
        <v>0</v>
      </c>
      <c r="T261" s="220"/>
      <c r="U261" s="120">
        <f t="shared" si="33"/>
        <v>0</v>
      </c>
      <c r="V261" s="120">
        <f t="shared" si="34"/>
        <v>0</v>
      </c>
      <c r="W261" s="120">
        <f t="shared" si="35"/>
        <v>0</v>
      </c>
      <c r="X261" s="90"/>
      <c r="Z261" s="91"/>
      <c r="AA261" s="92"/>
      <c r="AB261" s="93"/>
      <c r="AC261" s="93"/>
      <c r="AD261" s="93"/>
      <c r="AE261" s="93"/>
      <c r="AF261" s="93"/>
      <c r="AG261" s="94"/>
      <c r="AX261" s="7"/>
      <c r="AZ261" s="7"/>
      <c r="BA261" s="7"/>
      <c r="BE261" s="7"/>
      <c r="BK261" s="95"/>
      <c r="BL261" s="95"/>
      <c r="BM261" s="95"/>
      <c r="BN261" s="95"/>
      <c r="BO261" s="95"/>
      <c r="BP261" s="7"/>
      <c r="BQ261" s="95"/>
      <c r="BR261" s="7"/>
      <c r="BS261" s="7"/>
    </row>
    <row r="262" spans="2:71" s="15" customFormat="1" ht="28.5" customHeight="1">
      <c r="B262" s="89"/>
      <c r="C262" s="187">
        <v>122</v>
      </c>
      <c r="D262" s="175" t="s">
        <v>79</v>
      </c>
      <c r="E262" s="176" t="s">
        <v>263</v>
      </c>
      <c r="F262" s="309" t="s">
        <v>264</v>
      </c>
      <c r="G262" s="300"/>
      <c r="H262" s="300"/>
      <c r="I262" s="300"/>
      <c r="J262" s="177" t="s">
        <v>101</v>
      </c>
      <c r="K262" s="178">
        <v>0</v>
      </c>
      <c r="L262" s="301">
        <v>0</v>
      </c>
      <c r="M262" s="300"/>
      <c r="N262" s="301">
        <f t="shared" si="36"/>
        <v>0</v>
      </c>
      <c r="O262" s="300"/>
      <c r="P262" s="300"/>
      <c r="Q262" s="300"/>
      <c r="R262" s="220"/>
      <c r="S262" s="120">
        <f t="shared" si="32"/>
        <v>0</v>
      </c>
      <c r="T262" s="220"/>
      <c r="U262" s="120">
        <f t="shared" si="33"/>
        <v>0</v>
      </c>
      <c r="V262" s="120">
        <f t="shared" si="34"/>
        <v>0</v>
      </c>
      <c r="W262" s="120">
        <f t="shared" si="35"/>
        <v>0</v>
      </c>
      <c r="X262" s="90"/>
      <c r="Z262" s="91"/>
      <c r="AA262" s="92"/>
      <c r="AB262" s="93"/>
      <c r="AC262" s="93"/>
      <c r="AD262" s="93"/>
      <c r="AE262" s="93"/>
      <c r="AF262" s="93"/>
      <c r="AG262" s="94"/>
      <c r="AX262" s="7"/>
      <c r="AZ262" s="7"/>
      <c r="BA262" s="7"/>
      <c r="BE262" s="7"/>
      <c r="BK262" s="95"/>
      <c r="BL262" s="95"/>
      <c r="BM262" s="95"/>
      <c r="BN262" s="95"/>
      <c r="BO262" s="95"/>
      <c r="BP262" s="7"/>
      <c r="BQ262" s="95"/>
      <c r="BR262" s="7"/>
      <c r="BS262" s="7"/>
    </row>
    <row r="263" spans="2:71" s="15" customFormat="1" ht="28.5" customHeight="1">
      <c r="B263" s="89"/>
      <c r="C263" s="188">
        <v>123</v>
      </c>
      <c r="D263" s="200" t="s">
        <v>83</v>
      </c>
      <c r="E263" s="201" t="s">
        <v>265</v>
      </c>
      <c r="F263" s="306" t="s">
        <v>266</v>
      </c>
      <c r="G263" s="307"/>
      <c r="H263" s="307"/>
      <c r="I263" s="307"/>
      <c r="J263" s="202" t="s">
        <v>101</v>
      </c>
      <c r="K263" s="192">
        <v>0</v>
      </c>
      <c r="L263" s="308">
        <v>0</v>
      </c>
      <c r="M263" s="307"/>
      <c r="N263" s="308">
        <f t="shared" si="36"/>
        <v>0</v>
      </c>
      <c r="O263" s="324"/>
      <c r="P263" s="324"/>
      <c r="Q263" s="324"/>
      <c r="R263" s="220"/>
      <c r="S263" s="120">
        <f t="shared" si="32"/>
        <v>0</v>
      </c>
      <c r="T263" s="220"/>
      <c r="U263" s="120">
        <f t="shared" si="33"/>
        <v>0</v>
      </c>
      <c r="V263" s="120">
        <f t="shared" si="34"/>
        <v>0</v>
      </c>
      <c r="W263" s="120">
        <f t="shared" si="35"/>
        <v>0</v>
      </c>
      <c r="X263" s="90"/>
      <c r="Z263" s="91"/>
      <c r="AA263" s="92"/>
      <c r="AB263" s="93"/>
      <c r="AC263" s="93"/>
      <c r="AD263" s="93"/>
      <c r="AE263" s="93"/>
      <c r="AF263" s="93"/>
      <c r="AG263" s="94"/>
      <c r="AX263" s="7"/>
      <c r="AZ263" s="7"/>
      <c r="BA263" s="7"/>
      <c r="BE263" s="7"/>
      <c r="BK263" s="95"/>
      <c r="BL263" s="95"/>
      <c r="BM263" s="95"/>
      <c r="BN263" s="95"/>
      <c r="BO263" s="95"/>
      <c r="BP263" s="7"/>
      <c r="BQ263" s="95"/>
      <c r="BR263" s="7"/>
      <c r="BS263" s="7"/>
    </row>
    <row r="264" spans="2:71" s="15" customFormat="1" ht="28.5" customHeight="1">
      <c r="B264" s="89"/>
      <c r="C264" s="184">
        <v>124</v>
      </c>
      <c r="D264" s="175" t="s">
        <v>79</v>
      </c>
      <c r="E264" s="176" t="s">
        <v>267</v>
      </c>
      <c r="F264" s="309" t="s">
        <v>268</v>
      </c>
      <c r="G264" s="300"/>
      <c r="H264" s="300"/>
      <c r="I264" s="300"/>
      <c r="J264" s="177" t="s">
        <v>101</v>
      </c>
      <c r="K264" s="178">
        <v>0</v>
      </c>
      <c r="L264" s="301">
        <v>0</v>
      </c>
      <c r="M264" s="300"/>
      <c r="N264" s="301">
        <f t="shared" si="36"/>
        <v>0</v>
      </c>
      <c r="O264" s="300"/>
      <c r="P264" s="300"/>
      <c r="Q264" s="300"/>
      <c r="R264" s="220"/>
      <c r="S264" s="120">
        <f t="shared" si="32"/>
        <v>0</v>
      </c>
      <c r="T264" s="220"/>
      <c r="U264" s="120">
        <f t="shared" si="33"/>
        <v>0</v>
      </c>
      <c r="V264" s="120">
        <f t="shared" si="34"/>
        <v>0</v>
      </c>
      <c r="W264" s="120">
        <f t="shared" si="35"/>
        <v>0</v>
      </c>
      <c r="X264" s="90"/>
      <c r="Z264" s="91"/>
      <c r="AA264" s="92"/>
      <c r="AB264" s="93"/>
      <c r="AC264" s="93"/>
      <c r="AD264" s="93"/>
      <c r="AE264" s="93"/>
      <c r="AF264" s="93"/>
      <c r="AG264" s="94"/>
      <c r="AX264" s="7"/>
      <c r="AZ264" s="7"/>
      <c r="BA264" s="7"/>
      <c r="BE264" s="7"/>
      <c r="BK264" s="95"/>
      <c r="BL264" s="95"/>
      <c r="BM264" s="95"/>
      <c r="BN264" s="95"/>
      <c r="BO264" s="95"/>
      <c r="BP264" s="7"/>
      <c r="BQ264" s="95"/>
      <c r="BR264" s="7"/>
      <c r="BS264" s="7"/>
    </row>
    <row r="265" spans="2:71" s="15" customFormat="1" ht="28.5" customHeight="1">
      <c r="B265" s="89"/>
      <c r="C265" s="196">
        <v>125</v>
      </c>
      <c r="D265" s="179" t="s">
        <v>83</v>
      </c>
      <c r="E265" s="180" t="s">
        <v>269</v>
      </c>
      <c r="F265" s="310" t="s">
        <v>268</v>
      </c>
      <c r="G265" s="311"/>
      <c r="H265" s="311"/>
      <c r="I265" s="311"/>
      <c r="J265" s="203" t="s">
        <v>101</v>
      </c>
      <c r="K265" s="182">
        <v>0</v>
      </c>
      <c r="L265" s="312">
        <v>0</v>
      </c>
      <c r="M265" s="311"/>
      <c r="N265" s="312">
        <f t="shared" si="36"/>
        <v>0</v>
      </c>
      <c r="O265" s="300"/>
      <c r="P265" s="300"/>
      <c r="Q265" s="300"/>
      <c r="R265" s="220"/>
      <c r="S265" s="120">
        <f t="shared" si="32"/>
        <v>0</v>
      </c>
      <c r="T265" s="220"/>
      <c r="U265" s="120">
        <f t="shared" si="33"/>
        <v>0</v>
      </c>
      <c r="V265" s="120">
        <f t="shared" si="34"/>
        <v>0</v>
      </c>
      <c r="W265" s="120">
        <f t="shared" si="35"/>
        <v>0</v>
      </c>
      <c r="X265" s="90"/>
      <c r="Z265" s="91"/>
      <c r="AA265" s="92"/>
      <c r="AB265" s="93"/>
      <c r="AC265" s="93"/>
      <c r="AD265" s="93"/>
      <c r="AE265" s="93"/>
      <c r="AF265" s="93"/>
      <c r="AG265" s="94"/>
      <c r="AX265" s="7"/>
      <c r="AZ265" s="7"/>
      <c r="BA265" s="7"/>
      <c r="BE265" s="7"/>
      <c r="BK265" s="95"/>
      <c r="BL265" s="95"/>
      <c r="BM265" s="95"/>
      <c r="BN265" s="95"/>
      <c r="BO265" s="95"/>
      <c r="BP265" s="7"/>
      <c r="BQ265" s="95"/>
      <c r="BR265" s="7"/>
      <c r="BS265" s="7"/>
    </row>
    <row r="266" spans="2:71" s="15" customFormat="1" ht="28.5" customHeight="1">
      <c r="B266" s="89"/>
      <c r="C266" s="184">
        <v>126</v>
      </c>
      <c r="D266" s="175" t="s">
        <v>79</v>
      </c>
      <c r="E266" s="176" t="s">
        <v>270</v>
      </c>
      <c r="F266" s="309" t="s">
        <v>271</v>
      </c>
      <c r="G266" s="300"/>
      <c r="H266" s="300"/>
      <c r="I266" s="300"/>
      <c r="J266" s="177" t="s">
        <v>101</v>
      </c>
      <c r="K266" s="178">
        <v>0</v>
      </c>
      <c r="L266" s="301">
        <v>0</v>
      </c>
      <c r="M266" s="300"/>
      <c r="N266" s="301">
        <f t="shared" si="36"/>
        <v>0</v>
      </c>
      <c r="O266" s="300"/>
      <c r="P266" s="300"/>
      <c r="Q266" s="300"/>
      <c r="R266" s="220"/>
      <c r="S266" s="120">
        <f t="shared" si="32"/>
        <v>0</v>
      </c>
      <c r="T266" s="220"/>
      <c r="U266" s="120">
        <f t="shared" si="33"/>
        <v>0</v>
      </c>
      <c r="V266" s="120">
        <f t="shared" si="34"/>
        <v>0</v>
      </c>
      <c r="W266" s="120">
        <f t="shared" si="35"/>
        <v>0</v>
      </c>
      <c r="X266" s="90"/>
      <c r="Z266" s="91"/>
      <c r="AA266" s="92"/>
      <c r="AB266" s="93"/>
      <c r="AC266" s="93"/>
      <c r="AD266" s="93"/>
      <c r="AE266" s="93"/>
      <c r="AF266" s="93"/>
      <c r="AG266" s="94"/>
      <c r="AX266" s="7"/>
      <c r="AZ266" s="7"/>
      <c r="BA266" s="7"/>
      <c r="BE266" s="7"/>
      <c r="BK266" s="95"/>
      <c r="BL266" s="95"/>
      <c r="BM266" s="95"/>
      <c r="BN266" s="95"/>
      <c r="BO266" s="95"/>
      <c r="BP266" s="7"/>
      <c r="BQ266" s="95"/>
      <c r="BR266" s="7"/>
      <c r="BS266" s="7"/>
    </row>
    <row r="267" spans="2:71" s="15" customFormat="1" ht="28.5" customHeight="1">
      <c r="B267" s="89"/>
      <c r="C267" s="188">
        <v>127</v>
      </c>
      <c r="D267" s="200" t="s">
        <v>83</v>
      </c>
      <c r="E267" s="201" t="s">
        <v>272</v>
      </c>
      <c r="F267" s="306" t="s">
        <v>271</v>
      </c>
      <c r="G267" s="307"/>
      <c r="H267" s="307"/>
      <c r="I267" s="307"/>
      <c r="J267" s="202" t="s">
        <v>101</v>
      </c>
      <c r="K267" s="192">
        <v>0</v>
      </c>
      <c r="L267" s="308">
        <v>0</v>
      </c>
      <c r="M267" s="307"/>
      <c r="N267" s="308">
        <f t="shared" si="36"/>
        <v>0</v>
      </c>
      <c r="O267" s="324"/>
      <c r="P267" s="324"/>
      <c r="Q267" s="324"/>
      <c r="R267" s="220"/>
      <c r="S267" s="120">
        <f t="shared" si="32"/>
        <v>0</v>
      </c>
      <c r="T267" s="220"/>
      <c r="U267" s="120">
        <f t="shared" si="33"/>
        <v>0</v>
      </c>
      <c r="V267" s="120">
        <f t="shared" si="34"/>
        <v>0</v>
      </c>
      <c r="W267" s="120">
        <f t="shared" si="35"/>
        <v>0</v>
      </c>
      <c r="X267" s="90"/>
      <c r="Z267" s="91"/>
      <c r="AA267" s="92"/>
      <c r="AB267" s="93"/>
      <c r="AC267" s="93"/>
      <c r="AD267" s="93"/>
      <c r="AE267" s="93"/>
      <c r="AF267" s="93"/>
      <c r="AG267" s="94"/>
      <c r="AX267" s="7"/>
      <c r="AZ267" s="7"/>
      <c r="BA267" s="7"/>
      <c r="BE267" s="7"/>
      <c r="BK267" s="95"/>
      <c r="BL267" s="95"/>
      <c r="BM267" s="95"/>
      <c r="BN267" s="95"/>
      <c r="BO267" s="95"/>
      <c r="BP267" s="7"/>
      <c r="BQ267" s="95"/>
      <c r="BR267" s="7"/>
      <c r="BS267" s="7"/>
    </row>
    <row r="268" spans="2:71" s="15" customFormat="1" ht="28.5" customHeight="1">
      <c r="B268" s="89"/>
      <c r="C268" s="187">
        <v>128</v>
      </c>
      <c r="D268" s="183" t="s">
        <v>79</v>
      </c>
      <c r="E268" s="204" t="s">
        <v>273</v>
      </c>
      <c r="F268" s="299" t="s">
        <v>274</v>
      </c>
      <c r="G268" s="314"/>
      <c r="H268" s="314"/>
      <c r="I268" s="314"/>
      <c r="J268" s="205" t="s">
        <v>101</v>
      </c>
      <c r="K268" s="206">
        <v>0</v>
      </c>
      <c r="L268" s="315">
        <v>0</v>
      </c>
      <c r="M268" s="314"/>
      <c r="N268" s="315">
        <f t="shared" si="36"/>
        <v>0</v>
      </c>
      <c r="O268" s="314"/>
      <c r="P268" s="314"/>
      <c r="Q268" s="314"/>
      <c r="R268" s="220"/>
      <c r="S268" s="120">
        <f t="shared" si="32"/>
        <v>0</v>
      </c>
      <c r="T268" s="220"/>
      <c r="U268" s="120">
        <f t="shared" si="33"/>
        <v>0</v>
      </c>
      <c r="V268" s="120">
        <f t="shared" si="34"/>
        <v>0</v>
      </c>
      <c r="W268" s="120">
        <f t="shared" si="35"/>
        <v>0</v>
      </c>
      <c r="X268" s="90"/>
      <c r="Z268" s="91"/>
      <c r="AA268" s="92"/>
      <c r="AB268" s="93"/>
      <c r="AC268" s="93"/>
      <c r="AD268" s="93"/>
      <c r="AE268" s="93"/>
      <c r="AF268" s="93"/>
      <c r="AG268" s="94"/>
      <c r="AX268" s="7"/>
      <c r="AZ268" s="7"/>
      <c r="BA268" s="7"/>
      <c r="BE268" s="7"/>
      <c r="BK268" s="95"/>
      <c r="BL268" s="95"/>
      <c r="BM268" s="95"/>
      <c r="BN268" s="95"/>
      <c r="BO268" s="95"/>
      <c r="BP268" s="7"/>
      <c r="BQ268" s="95"/>
      <c r="BR268" s="7"/>
      <c r="BS268" s="7"/>
    </row>
    <row r="269" spans="2:71" s="15" customFormat="1" ht="28.5" customHeight="1">
      <c r="B269" s="89"/>
      <c r="C269" s="188">
        <v>129</v>
      </c>
      <c r="D269" s="200" t="s">
        <v>83</v>
      </c>
      <c r="E269" s="201" t="s">
        <v>275</v>
      </c>
      <c r="F269" s="306" t="s">
        <v>276</v>
      </c>
      <c r="G269" s="307"/>
      <c r="H269" s="307"/>
      <c r="I269" s="307"/>
      <c r="J269" s="202" t="s">
        <v>101</v>
      </c>
      <c r="K269" s="192">
        <v>0</v>
      </c>
      <c r="L269" s="308">
        <v>0</v>
      </c>
      <c r="M269" s="307"/>
      <c r="N269" s="308">
        <f t="shared" si="36"/>
        <v>0</v>
      </c>
      <c r="O269" s="324"/>
      <c r="P269" s="324"/>
      <c r="Q269" s="324"/>
      <c r="R269" s="220"/>
      <c r="S269" s="120">
        <f t="shared" si="32"/>
        <v>0</v>
      </c>
      <c r="T269" s="220"/>
      <c r="U269" s="120">
        <f t="shared" si="33"/>
        <v>0</v>
      </c>
      <c r="V269" s="120">
        <f t="shared" si="34"/>
        <v>0</v>
      </c>
      <c r="W269" s="120">
        <f t="shared" si="35"/>
        <v>0</v>
      </c>
      <c r="X269" s="90"/>
      <c r="Z269" s="91"/>
      <c r="AA269" s="92"/>
      <c r="AB269" s="93"/>
      <c r="AC269" s="93"/>
      <c r="AD269" s="93"/>
      <c r="AE269" s="93"/>
      <c r="AF269" s="93"/>
      <c r="AG269" s="94"/>
      <c r="AX269" s="7"/>
      <c r="AZ269" s="7"/>
      <c r="BA269" s="7"/>
      <c r="BE269" s="7"/>
      <c r="BK269" s="95"/>
      <c r="BL269" s="95"/>
      <c r="BM269" s="95"/>
      <c r="BN269" s="95"/>
      <c r="BO269" s="95"/>
      <c r="BP269" s="7"/>
      <c r="BQ269" s="95"/>
      <c r="BR269" s="7"/>
      <c r="BS269" s="7"/>
    </row>
    <row r="270" spans="2:71" s="15" customFormat="1" ht="28.5" customHeight="1">
      <c r="B270" s="89"/>
      <c r="C270" s="184">
        <v>130</v>
      </c>
      <c r="D270" s="175" t="s">
        <v>79</v>
      </c>
      <c r="E270" s="176" t="s">
        <v>277</v>
      </c>
      <c r="F270" s="309" t="s">
        <v>278</v>
      </c>
      <c r="G270" s="300"/>
      <c r="H270" s="300"/>
      <c r="I270" s="300"/>
      <c r="J270" s="177" t="s">
        <v>101</v>
      </c>
      <c r="K270" s="178">
        <v>0</v>
      </c>
      <c r="L270" s="301">
        <v>0</v>
      </c>
      <c r="M270" s="300"/>
      <c r="N270" s="301">
        <f t="shared" si="36"/>
        <v>0</v>
      </c>
      <c r="O270" s="300"/>
      <c r="P270" s="300"/>
      <c r="Q270" s="300"/>
      <c r="R270" s="220"/>
      <c r="S270" s="120">
        <f t="shared" si="32"/>
        <v>0</v>
      </c>
      <c r="T270" s="220"/>
      <c r="U270" s="120">
        <f t="shared" si="33"/>
        <v>0</v>
      </c>
      <c r="V270" s="120">
        <f t="shared" si="34"/>
        <v>0</v>
      </c>
      <c r="W270" s="120">
        <f t="shared" si="35"/>
        <v>0</v>
      </c>
      <c r="X270" s="90"/>
      <c r="Z270" s="91"/>
      <c r="AA270" s="92"/>
      <c r="AB270" s="93"/>
      <c r="AC270" s="93"/>
      <c r="AD270" s="93"/>
      <c r="AE270" s="93"/>
      <c r="AF270" s="93"/>
      <c r="AG270" s="94"/>
      <c r="AX270" s="7"/>
      <c r="AZ270" s="7"/>
      <c r="BA270" s="7"/>
      <c r="BE270" s="7"/>
      <c r="BK270" s="95"/>
      <c r="BL270" s="95"/>
      <c r="BM270" s="95"/>
      <c r="BN270" s="95"/>
      <c r="BO270" s="95"/>
      <c r="BP270" s="7"/>
      <c r="BQ270" s="95"/>
      <c r="BR270" s="7"/>
      <c r="BS270" s="7"/>
    </row>
    <row r="271" spans="2:71" s="15" customFormat="1" ht="28.5" customHeight="1">
      <c r="B271" s="89"/>
      <c r="C271" s="196">
        <v>131</v>
      </c>
      <c r="D271" s="179" t="s">
        <v>83</v>
      </c>
      <c r="E271" s="180" t="s">
        <v>279</v>
      </c>
      <c r="F271" s="310" t="s">
        <v>278</v>
      </c>
      <c r="G271" s="311"/>
      <c r="H271" s="311"/>
      <c r="I271" s="311"/>
      <c r="J271" s="203" t="s">
        <v>101</v>
      </c>
      <c r="K271" s="182">
        <v>0</v>
      </c>
      <c r="L271" s="312">
        <v>0</v>
      </c>
      <c r="M271" s="311"/>
      <c r="N271" s="312">
        <f t="shared" si="36"/>
        <v>0</v>
      </c>
      <c r="O271" s="300"/>
      <c r="P271" s="300"/>
      <c r="Q271" s="300"/>
      <c r="R271" s="220"/>
      <c r="S271" s="120">
        <f t="shared" si="32"/>
        <v>0</v>
      </c>
      <c r="T271" s="220"/>
      <c r="U271" s="120">
        <f t="shared" si="33"/>
        <v>0</v>
      </c>
      <c r="V271" s="120">
        <f t="shared" si="34"/>
        <v>0</v>
      </c>
      <c r="W271" s="120">
        <f t="shared" si="35"/>
        <v>0</v>
      </c>
      <c r="X271" s="90"/>
      <c r="Z271" s="91"/>
      <c r="AA271" s="92"/>
      <c r="AB271" s="93"/>
      <c r="AC271" s="93"/>
      <c r="AD271" s="93"/>
      <c r="AE271" s="93"/>
      <c r="AF271" s="93"/>
      <c r="AG271" s="94"/>
      <c r="AX271" s="7"/>
      <c r="AZ271" s="7"/>
      <c r="BA271" s="7"/>
      <c r="BE271" s="7"/>
      <c r="BK271" s="95"/>
      <c r="BL271" s="95"/>
      <c r="BM271" s="95"/>
      <c r="BN271" s="95"/>
      <c r="BO271" s="95"/>
      <c r="BP271" s="7"/>
      <c r="BQ271" s="95"/>
      <c r="BR271" s="7"/>
      <c r="BS271" s="7"/>
    </row>
    <row r="272" spans="2:71" s="15" customFormat="1" ht="39.75" customHeight="1">
      <c r="B272" s="89"/>
      <c r="C272" s="184">
        <v>132</v>
      </c>
      <c r="D272" s="175" t="s">
        <v>79</v>
      </c>
      <c r="E272" s="176" t="s">
        <v>123</v>
      </c>
      <c r="F272" s="309" t="s">
        <v>280</v>
      </c>
      <c r="G272" s="300"/>
      <c r="H272" s="300"/>
      <c r="I272" s="300"/>
      <c r="J272" s="177" t="s">
        <v>101</v>
      </c>
      <c r="K272" s="178">
        <v>0</v>
      </c>
      <c r="L272" s="301">
        <v>0</v>
      </c>
      <c r="M272" s="300"/>
      <c r="N272" s="301">
        <f t="shared" si="36"/>
        <v>0</v>
      </c>
      <c r="O272" s="300"/>
      <c r="P272" s="300"/>
      <c r="Q272" s="300"/>
      <c r="R272" s="220"/>
      <c r="S272" s="120">
        <f t="shared" si="32"/>
        <v>0</v>
      </c>
      <c r="T272" s="220"/>
      <c r="U272" s="120">
        <f t="shared" si="33"/>
        <v>0</v>
      </c>
      <c r="V272" s="120">
        <f t="shared" si="34"/>
        <v>0</v>
      </c>
      <c r="W272" s="120">
        <f t="shared" si="35"/>
        <v>0</v>
      </c>
      <c r="X272" s="90"/>
      <c r="Z272" s="91"/>
      <c r="AA272" s="92"/>
      <c r="AB272" s="93"/>
      <c r="AC272" s="93"/>
      <c r="AD272" s="93"/>
      <c r="AE272" s="93"/>
      <c r="AF272" s="93"/>
      <c r="AG272" s="94"/>
      <c r="AX272" s="7"/>
      <c r="AZ272" s="7"/>
      <c r="BA272" s="7"/>
      <c r="BE272" s="7"/>
      <c r="BK272" s="95"/>
      <c r="BL272" s="95"/>
      <c r="BM272" s="95"/>
      <c r="BN272" s="95"/>
      <c r="BO272" s="95"/>
      <c r="BP272" s="7"/>
      <c r="BQ272" s="95"/>
      <c r="BR272" s="7"/>
      <c r="BS272" s="7"/>
    </row>
    <row r="273" spans="2:71" s="15" customFormat="1" ht="39.75" customHeight="1">
      <c r="B273" s="89"/>
      <c r="C273" s="188">
        <v>133</v>
      </c>
      <c r="D273" s="200" t="s">
        <v>83</v>
      </c>
      <c r="E273" s="201" t="s">
        <v>124</v>
      </c>
      <c r="F273" s="306" t="s">
        <v>280</v>
      </c>
      <c r="G273" s="307"/>
      <c r="H273" s="307"/>
      <c r="I273" s="307"/>
      <c r="J273" s="202" t="s">
        <v>101</v>
      </c>
      <c r="K273" s="192">
        <v>0</v>
      </c>
      <c r="L273" s="308">
        <v>0</v>
      </c>
      <c r="M273" s="307"/>
      <c r="N273" s="308">
        <f t="shared" si="36"/>
        <v>0</v>
      </c>
      <c r="O273" s="324"/>
      <c r="P273" s="324"/>
      <c r="Q273" s="324"/>
      <c r="R273" s="220"/>
      <c r="S273" s="120">
        <f t="shared" si="32"/>
        <v>0</v>
      </c>
      <c r="T273" s="220"/>
      <c r="U273" s="120">
        <f t="shared" si="33"/>
        <v>0</v>
      </c>
      <c r="V273" s="120">
        <f t="shared" si="34"/>
        <v>0</v>
      </c>
      <c r="W273" s="120">
        <f t="shared" si="35"/>
        <v>0</v>
      </c>
      <c r="X273" s="90"/>
      <c r="Z273" s="91"/>
      <c r="AA273" s="92"/>
      <c r="AB273" s="93"/>
      <c r="AC273" s="93"/>
      <c r="AD273" s="93"/>
      <c r="AE273" s="93"/>
      <c r="AF273" s="93"/>
      <c r="AG273" s="94"/>
      <c r="AX273" s="7"/>
      <c r="AZ273" s="7"/>
      <c r="BA273" s="7"/>
      <c r="BE273" s="7"/>
      <c r="BK273" s="95"/>
      <c r="BL273" s="95"/>
      <c r="BM273" s="95"/>
      <c r="BN273" s="95"/>
      <c r="BO273" s="95"/>
      <c r="BP273" s="7"/>
      <c r="BQ273" s="95"/>
      <c r="BR273" s="7"/>
      <c r="BS273" s="7"/>
    </row>
    <row r="274" spans="2:71" s="15" customFormat="1" ht="39.75" customHeight="1">
      <c r="B274" s="89"/>
      <c r="C274" s="187">
        <v>134</v>
      </c>
      <c r="D274" s="183" t="s">
        <v>79</v>
      </c>
      <c r="E274" s="204" t="s">
        <v>281</v>
      </c>
      <c r="F274" s="299" t="s">
        <v>282</v>
      </c>
      <c r="G274" s="314"/>
      <c r="H274" s="314"/>
      <c r="I274" s="314"/>
      <c r="J274" s="205" t="s">
        <v>101</v>
      </c>
      <c r="K274" s="206">
        <v>0</v>
      </c>
      <c r="L274" s="315">
        <v>0</v>
      </c>
      <c r="M274" s="314"/>
      <c r="N274" s="315">
        <f t="shared" si="36"/>
        <v>0</v>
      </c>
      <c r="O274" s="314"/>
      <c r="P274" s="314"/>
      <c r="Q274" s="314"/>
      <c r="R274" s="220"/>
      <c r="S274" s="120">
        <f t="shared" si="32"/>
        <v>0</v>
      </c>
      <c r="T274" s="220"/>
      <c r="U274" s="120">
        <f t="shared" si="33"/>
        <v>0</v>
      </c>
      <c r="V274" s="120">
        <f t="shared" si="34"/>
        <v>0</v>
      </c>
      <c r="W274" s="120">
        <f t="shared" si="35"/>
        <v>0</v>
      </c>
      <c r="X274" s="90"/>
      <c r="Z274" s="91"/>
      <c r="AA274" s="92"/>
      <c r="AB274" s="93"/>
      <c r="AC274" s="93"/>
      <c r="AD274" s="93"/>
      <c r="AE274" s="93"/>
      <c r="AF274" s="93"/>
      <c r="AG274" s="94"/>
      <c r="AX274" s="7"/>
      <c r="AZ274" s="7"/>
      <c r="BA274" s="7"/>
      <c r="BE274" s="7"/>
      <c r="BK274" s="95"/>
      <c r="BL274" s="95"/>
      <c r="BM274" s="95"/>
      <c r="BN274" s="95"/>
      <c r="BO274" s="95"/>
      <c r="BP274" s="7"/>
      <c r="BQ274" s="95"/>
      <c r="BR274" s="7"/>
      <c r="BS274" s="7"/>
    </row>
    <row r="275" spans="2:71" s="15" customFormat="1" ht="39.75" customHeight="1">
      <c r="B275" s="89"/>
      <c r="C275" s="188">
        <v>135</v>
      </c>
      <c r="D275" s="200" t="s">
        <v>83</v>
      </c>
      <c r="E275" s="201" t="s">
        <v>279</v>
      </c>
      <c r="F275" s="306" t="s">
        <v>283</v>
      </c>
      <c r="G275" s="307"/>
      <c r="H275" s="307"/>
      <c r="I275" s="307"/>
      <c r="J275" s="202" t="s">
        <v>101</v>
      </c>
      <c r="K275" s="192">
        <v>0</v>
      </c>
      <c r="L275" s="308">
        <v>0</v>
      </c>
      <c r="M275" s="307"/>
      <c r="N275" s="308">
        <f t="shared" si="36"/>
        <v>0</v>
      </c>
      <c r="O275" s="324"/>
      <c r="P275" s="324"/>
      <c r="Q275" s="324"/>
      <c r="R275" s="220"/>
      <c r="S275" s="120">
        <f t="shared" si="32"/>
        <v>0</v>
      </c>
      <c r="T275" s="220"/>
      <c r="U275" s="120">
        <f t="shared" si="33"/>
        <v>0</v>
      </c>
      <c r="V275" s="120">
        <f t="shared" si="34"/>
        <v>0</v>
      </c>
      <c r="W275" s="120">
        <f t="shared" si="35"/>
        <v>0</v>
      </c>
      <c r="X275" s="90"/>
      <c r="Z275" s="91"/>
      <c r="AA275" s="92"/>
      <c r="AB275" s="93"/>
      <c r="AC275" s="93"/>
      <c r="AD275" s="93"/>
      <c r="AE275" s="93"/>
      <c r="AF275" s="93"/>
      <c r="AG275" s="94"/>
      <c r="AX275" s="7"/>
      <c r="AZ275" s="7"/>
      <c r="BA275" s="7"/>
      <c r="BE275" s="7"/>
      <c r="BK275" s="95"/>
      <c r="BL275" s="95"/>
      <c r="BM275" s="95"/>
      <c r="BN275" s="95"/>
      <c r="BO275" s="95"/>
      <c r="BP275" s="7"/>
      <c r="BQ275" s="95"/>
      <c r="BR275" s="7"/>
      <c r="BS275" s="7"/>
    </row>
    <row r="276" spans="2:71" s="15" customFormat="1" ht="39.75" customHeight="1">
      <c r="B276" s="89"/>
      <c r="C276" s="184">
        <v>136</v>
      </c>
      <c r="D276" s="175" t="s">
        <v>79</v>
      </c>
      <c r="E276" s="176" t="s">
        <v>284</v>
      </c>
      <c r="F276" s="309" t="s">
        <v>285</v>
      </c>
      <c r="G276" s="300"/>
      <c r="H276" s="300"/>
      <c r="I276" s="300"/>
      <c r="J276" s="177" t="s">
        <v>101</v>
      </c>
      <c r="K276" s="178">
        <v>0</v>
      </c>
      <c r="L276" s="301">
        <v>0</v>
      </c>
      <c r="M276" s="300"/>
      <c r="N276" s="301">
        <f t="shared" si="36"/>
        <v>0</v>
      </c>
      <c r="O276" s="300"/>
      <c r="P276" s="300"/>
      <c r="Q276" s="300"/>
      <c r="R276" s="220"/>
      <c r="S276" s="120">
        <f t="shared" si="32"/>
        <v>0</v>
      </c>
      <c r="T276" s="220"/>
      <c r="U276" s="120">
        <f t="shared" si="33"/>
        <v>0</v>
      </c>
      <c r="V276" s="120">
        <f t="shared" si="34"/>
        <v>0</v>
      </c>
      <c r="W276" s="120">
        <f t="shared" si="35"/>
        <v>0</v>
      </c>
      <c r="X276" s="90"/>
      <c r="Z276" s="91"/>
      <c r="AA276" s="92"/>
      <c r="AB276" s="93"/>
      <c r="AC276" s="93"/>
      <c r="AD276" s="93"/>
      <c r="AE276" s="93"/>
      <c r="AF276" s="93"/>
      <c r="AG276" s="94"/>
      <c r="AX276" s="7"/>
      <c r="AZ276" s="7"/>
      <c r="BA276" s="7"/>
      <c r="BE276" s="7"/>
      <c r="BK276" s="95"/>
      <c r="BL276" s="95"/>
      <c r="BM276" s="95"/>
      <c r="BN276" s="95"/>
      <c r="BO276" s="95"/>
      <c r="BP276" s="7"/>
      <c r="BQ276" s="95"/>
      <c r="BR276" s="7"/>
      <c r="BS276" s="7"/>
    </row>
    <row r="277" spans="2:71" s="15" customFormat="1" ht="39.75" customHeight="1">
      <c r="B277" s="89"/>
      <c r="C277" s="196">
        <v>137</v>
      </c>
      <c r="D277" s="179" t="s">
        <v>83</v>
      </c>
      <c r="E277" s="180" t="s">
        <v>286</v>
      </c>
      <c r="F277" s="310" t="s">
        <v>287</v>
      </c>
      <c r="G277" s="311"/>
      <c r="H277" s="311"/>
      <c r="I277" s="311"/>
      <c r="J277" s="203" t="s">
        <v>101</v>
      </c>
      <c r="K277" s="182">
        <v>0</v>
      </c>
      <c r="L277" s="312">
        <v>0</v>
      </c>
      <c r="M277" s="311"/>
      <c r="N277" s="312">
        <f t="shared" si="36"/>
        <v>0</v>
      </c>
      <c r="O277" s="300"/>
      <c r="P277" s="300"/>
      <c r="Q277" s="300"/>
      <c r="R277" s="220"/>
      <c r="S277" s="120">
        <f t="shared" si="32"/>
        <v>0</v>
      </c>
      <c r="T277" s="220"/>
      <c r="U277" s="120">
        <f t="shared" si="33"/>
        <v>0</v>
      </c>
      <c r="V277" s="120">
        <f t="shared" si="34"/>
        <v>0</v>
      </c>
      <c r="W277" s="120">
        <f t="shared" si="35"/>
        <v>0</v>
      </c>
      <c r="X277" s="90"/>
      <c r="Z277" s="91"/>
      <c r="AA277" s="92"/>
      <c r="AB277" s="93"/>
      <c r="AC277" s="93"/>
      <c r="AD277" s="93"/>
      <c r="AE277" s="93"/>
      <c r="AF277" s="93"/>
      <c r="AG277" s="94"/>
      <c r="AX277" s="7"/>
      <c r="AZ277" s="7"/>
      <c r="BA277" s="7"/>
      <c r="BE277" s="7"/>
      <c r="BK277" s="95"/>
      <c r="BL277" s="95"/>
      <c r="BM277" s="95"/>
      <c r="BN277" s="95"/>
      <c r="BO277" s="95"/>
      <c r="BP277" s="7"/>
      <c r="BQ277" s="95"/>
      <c r="BR277" s="7"/>
      <c r="BS277" s="7"/>
    </row>
    <row r="278" spans="2:71" s="15" customFormat="1" ht="39.75" customHeight="1">
      <c r="B278" s="89"/>
      <c r="C278" s="184">
        <v>138</v>
      </c>
      <c r="D278" s="175" t="s">
        <v>79</v>
      </c>
      <c r="E278" s="204" t="s">
        <v>324</v>
      </c>
      <c r="F278" s="299" t="s">
        <v>345</v>
      </c>
      <c r="G278" s="300"/>
      <c r="H278" s="300"/>
      <c r="I278" s="300"/>
      <c r="J278" s="177" t="s">
        <v>101</v>
      </c>
      <c r="K278" s="178">
        <v>0</v>
      </c>
      <c r="L278" s="301">
        <v>0</v>
      </c>
      <c r="M278" s="300"/>
      <c r="N278" s="301">
        <f>ROUND(L278*K278,2)</f>
        <v>0</v>
      </c>
      <c r="O278" s="300"/>
      <c r="P278" s="300"/>
      <c r="Q278" s="300"/>
      <c r="R278" s="220"/>
      <c r="S278" s="120">
        <f t="shared" si="32"/>
        <v>0</v>
      </c>
      <c r="T278" s="220"/>
      <c r="U278" s="120">
        <f t="shared" si="33"/>
        <v>0</v>
      </c>
      <c r="V278" s="120">
        <f t="shared" si="34"/>
        <v>0</v>
      </c>
      <c r="W278" s="120">
        <f t="shared" si="35"/>
        <v>0</v>
      </c>
      <c r="X278" s="90"/>
      <c r="Z278" s="91"/>
      <c r="AA278" s="92"/>
      <c r="AB278" s="93"/>
      <c r="AC278" s="93"/>
      <c r="AD278" s="93"/>
      <c r="AE278" s="93"/>
      <c r="AF278" s="93"/>
      <c r="AG278" s="94"/>
      <c r="AX278" s="7"/>
      <c r="AZ278" s="7"/>
      <c r="BA278" s="7"/>
      <c r="BE278" s="7"/>
      <c r="BK278" s="95"/>
      <c r="BL278" s="95"/>
      <c r="BM278" s="95"/>
      <c r="BN278" s="95"/>
      <c r="BO278" s="95"/>
      <c r="BP278" s="7"/>
      <c r="BQ278" s="95"/>
      <c r="BR278" s="7"/>
      <c r="BS278" s="7"/>
    </row>
    <row r="279" spans="2:71" s="15" customFormat="1" ht="39.75" customHeight="1">
      <c r="B279" s="89"/>
      <c r="C279" s="188">
        <v>139</v>
      </c>
      <c r="D279" s="200" t="s">
        <v>83</v>
      </c>
      <c r="E279" s="201" t="s">
        <v>325</v>
      </c>
      <c r="F279" s="306" t="s">
        <v>345</v>
      </c>
      <c r="G279" s="307"/>
      <c r="H279" s="307"/>
      <c r="I279" s="307"/>
      <c r="J279" s="202" t="s">
        <v>101</v>
      </c>
      <c r="K279" s="192">
        <v>0</v>
      </c>
      <c r="L279" s="308">
        <v>0</v>
      </c>
      <c r="M279" s="307"/>
      <c r="N279" s="308">
        <f>ROUND(L279*K279,2)</f>
        <v>0</v>
      </c>
      <c r="O279" s="324"/>
      <c r="P279" s="324"/>
      <c r="Q279" s="324"/>
      <c r="R279" s="220"/>
      <c r="S279" s="120">
        <f t="shared" si="32"/>
        <v>0</v>
      </c>
      <c r="T279" s="220"/>
      <c r="U279" s="120">
        <f t="shared" si="33"/>
        <v>0</v>
      </c>
      <c r="V279" s="120">
        <f t="shared" si="34"/>
        <v>0</v>
      </c>
      <c r="W279" s="120">
        <f t="shared" si="35"/>
        <v>0</v>
      </c>
      <c r="X279" s="90"/>
      <c r="Z279" s="91"/>
      <c r="AA279" s="92"/>
      <c r="AB279" s="93"/>
      <c r="AC279" s="93"/>
      <c r="AD279" s="93"/>
      <c r="AE279" s="93"/>
      <c r="AF279" s="93"/>
      <c r="AG279" s="94"/>
      <c r="AX279" s="7"/>
      <c r="AZ279" s="7"/>
      <c r="BA279" s="7"/>
      <c r="BE279" s="7"/>
      <c r="BK279" s="95"/>
      <c r="BL279" s="95"/>
      <c r="BM279" s="95"/>
      <c r="BN279" s="95"/>
      <c r="BO279" s="95"/>
      <c r="BP279" s="7"/>
      <c r="BQ279" s="95"/>
      <c r="BR279" s="7"/>
      <c r="BS279" s="7"/>
    </row>
    <row r="280" spans="2:71" s="15" customFormat="1" ht="39.75" customHeight="1">
      <c r="B280" s="89"/>
      <c r="C280" s="187">
        <v>140</v>
      </c>
      <c r="D280" s="183" t="s">
        <v>79</v>
      </c>
      <c r="E280" s="204" t="s">
        <v>104</v>
      </c>
      <c r="F280" s="299" t="s">
        <v>288</v>
      </c>
      <c r="G280" s="314"/>
      <c r="H280" s="314"/>
      <c r="I280" s="314"/>
      <c r="J280" s="205" t="s">
        <v>80</v>
      </c>
      <c r="K280" s="206">
        <v>1</v>
      </c>
      <c r="L280" s="315">
        <v>1400</v>
      </c>
      <c r="M280" s="314"/>
      <c r="N280" s="315">
        <f t="shared" si="36"/>
        <v>1400</v>
      </c>
      <c r="O280" s="314"/>
      <c r="P280" s="314"/>
      <c r="Q280" s="314"/>
      <c r="R280" s="220"/>
      <c r="S280" s="120">
        <f t="shared" si="32"/>
        <v>0</v>
      </c>
      <c r="T280" s="220"/>
      <c r="U280" s="120">
        <f t="shared" si="33"/>
        <v>0</v>
      </c>
      <c r="V280" s="120">
        <f t="shared" si="34"/>
        <v>1</v>
      </c>
      <c r="W280" s="120">
        <f t="shared" si="35"/>
        <v>1400</v>
      </c>
      <c r="X280" s="90"/>
      <c r="Z280" s="91"/>
      <c r="AA280" s="92"/>
      <c r="AB280" s="93"/>
      <c r="AC280" s="93"/>
      <c r="AD280" s="93"/>
      <c r="AE280" s="93"/>
      <c r="AF280" s="93"/>
      <c r="AG280" s="94"/>
      <c r="AX280" s="7"/>
      <c r="AZ280" s="7"/>
      <c r="BA280" s="7"/>
      <c r="BE280" s="7"/>
      <c r="BK280" s="95"/>
      <c r="BL280" s="95"/>
      <c r="BM280" s="95"/>
      <c r="BN280" s="95"/>
      <c r="BO280" s="95"/>
      <c r="BP280" s="7"/>
      <c r="BQ280" s="95"/>
      <c r="BR280" s="7"/>
      <c r="BS280" s="7"/>
    </row>
    <row r="281" spans="2:71" s="15" customFormat="1" ht="39.75" customHeight="1">
      <c r="B281" s="89"/>
      <c r="C281" s="188">
        <v>141</v>
      </c>
      <c r="D281" s="200" t="s">
        <v>83</v>
      </c>
      <c r="E281" s="201" t="s">
        <v>289</v>
      </c>
      <c r="F281" s="306" t="s">
        <v>288</v>
      </c>
      <c r="G281" s="307"/>
      <c r="H281" s="307"/>
      <c r="I281" s="307"/>
      <c r="J281" s="202" t="s">
        <v>101</v>
      </c>
      <c r="K281" s="192">
        <v>1</v>
      </c>
      <c r="L281" s="308">
        <v>1600</v>
      </c>
      <c r="M281" s="308"/>
      <c r="N281" s="308">
        <f t="shared" si="36"/>
        <v>1600</v>
      </c>
      <c r="O281" s="324"/>
      <c r="P281" s="324"/>
      <c r="Q281" s="324"/>
      <c r="R281" s="220"/>
      <c r="S281" s="120">
        <f t="shared" si="32"/>
        <v>0</v>
      </c>
      <c r="T281" s="220"/>
      <c r="U281" s="120">
        <f t="shared" si="33"/>
        <v>0</v>
      </c>
      <c r="V281" s="120">
        <f t="shared" si="34"/>
        <v>1</v>
      </c>
      <c r="W281" s="120">
        <f t="shared" si="35"/>
        <v>1600</v>
      </c>
      <c r="X281" s="90"/>
      <c r="Z281" s="91"/>
      <c r="AA281" s="92"/>
      <c r="AB281" s="93"/>
      <c r="AC281" s="93"/>
      <c r="AD281" s="93"/>
      <c r="AE281" s="93"/>
      <c r="AF281" s="93"/>
      <c r="AG281" s="94"/>
      <c r="AX281" s="7"/>
      <c r="AZ281" s="7"/>
      <c r="BA281" s="7"/>
      <c r="BE281" s="7"/>
      <c r="BK281" s="95"/>
      <c r="BL281" s="95"/>
      <c r="BM281" s="95"/>
      <c r="BN281" s="95"/>
      <c r="BO281" s="95"/>
      <c r="BP281" s="7"/>
      <c r="BQ281" s="95"/>
      <c r="BR281" s="7"/>
      <c r="BS281" s="7"/>
    </row>
    <row r="282" spans="2:71" s="15" customFormat="1" ht="39.75" customHeight="1">
      <c r="B282" s="89"/>
      <c r="C282" s="76"/>
      <c r="D282" s="88" t="s">
        <v>381</v>
      </c>
      <c r="E282" s="88"/>
      <c r="F282" s="88"/>
      <c r="G282" s="88"/>
      <c r="H282" s="88"/>
      <c r="I282" s="88"/>
      <c r="J282" s="88"/>
      <c r="K282" s="88"/>
      <c r="L282" s="88"/>
      <c r="M282" s="88"/>
      <c r="N282" s="363">
        <f>N283+N284+N285+N286+N287+N288+N289+N290+N291+N292+N293+N294+N295</f>
        <v>46655.479999999996</v>
      </c>
      <c r="O282" s="348"/>
      <c r="P282" s="348"/>
      <c r="Q282" s="348"/>
      <c r="R282" s="134"/>
      <c r="S282" s="121">
        <f>SUM(S283:S295)</f>
        <v>0</v>
      </c>
      <c r="T282" s="108"/>
      <c r="U282" s="122">
        <f>SUM(U283:U295)</f>
        <v>0</v>
      </c>
      <c r="V282" s="122"/>
      <c r="W282" s="123">
        <f>SUM(W283:W295)</f>
        <v>46655.479</v>
      </c>
      <c r="X282" s="90"/>
      <c r="Z282" s="96"/>
      <c r="AA282" s="92"/>
      <c r="AB282" s="93"/>
      <c r="AC282" s="93"/>
      <c r="AD282" s="93"/>
      <c r="AE282" s="93"/>
      <c r="AF282" s="93"/>
      <c r="AG282" s="94"/>
      <c r="AX282" s="7"/>
      <c r="AZ282" s="7"/>
      <c r="BA282" s="7"/>
      <c r="BE282" s="7"/>
      <c r="BK282" s="95"/>
      <c r="BL282" s="95"/>
      <c r="BM282" s="95"/>
      <c r="BN282" s="95"/>
      <c r="BO282" s="95"/>
      <c r="BP282" s="7"/>
      <c r="BQ282" s="95"/>
      <c r="BR282" s="7"/>
      <c r="BS282" s="7"/>
    </row>
    <row r="283" spans="2:71" s="15" customFormat="1" ht="39.75" customHeight="1">
      <c r="B283" s="89"/>
      <c r="C283" s="183">
        <v>142</v>
      </c>
      <c r="D283" s="184" t="s">
        <v>79</v>
      </c>
      <c r="E283" s="185" t="s">
        <v>382</v>
      </c>
      <c r="F283" s="376" t="s">
        <v>383</v>
      </c>
      <c r="G283" s="376"/>
      <c r="H283" s="376"/>
      <c r="I283" s="376"/>
      <c r="J283" s="186" t="s">
        <v>241</v>
      </c>
      <c r="K283" s="178">
        <v>63</v>
      </c>
      <c r="L283" s="368">
        <v>23</v>
      </c>
      <c r="M283" s="369"/>
      <c r="N283" s="368">
        <f>ROUND(L283*K283,2)</f>
        <v>1449</v>
      </c>
      <c r="O283" s="369"/>
      <c r="P283" s="369"/>
      <c r="Q283" s="369"/>
      <c r="R283" s="220"/>
      <c r="S283" s="120">
        <f aca="true" t="shared" si="37" ref="S283:S295">R283*L283</f>
        <v>0</v>
      </c>
      <c r="T283" s="220"/>
      <c r="U283" s="120">
        <f aca="true" t="shared" si="38" ref="U283:U295">T283*L283</f>
        <v>0</v>
      </c>
      <c r="V283" s="120">
        <f aca="true" t="shared" si="39" ref="V283:V295">K283+R283+T283</f>
        <v>63</v>
      </c>
      <c r="W283" s="120">
        <f aca="true" t="shared" si="40" ref="W283:W295">V283*L283</f>
        <v>1449</v>
      </c>
      <c r="X283" s="90"/>
      <c r="Z283" s="96"/>
      <c r="AA283" s="92"/>
      <c r="AB283" s="93"/>
      <c r="AC283" s="93"/>
      <c r="AD283" s="93"/>
      <c r="AE283" s="93"/>
      <c r="AF283" s="93"/>
      <c r="AG283" s="94"/>
      <c r="AX283" s="7"/>
      <c r="AZ283" s="7"/>
      <c r="BA283" s="7"/>
      <c r="BE283" s="7"/>
      <c r="BK283" s="95"/>
      <c r="BL283" s="95"/>
      <c r="BM283" s="95"/>
      <c r="BN283" s="95"/>
      <c r="BO283" s="95"/>
      <c r="BP283" s="7"/>
      <c r="BQ283" s="95"/>
      <c r="BR283" s="7"/>
      <c r="BS283" s="7"/>
    </row>
    <row r="284" spans="2:71" s="15" customFormat="1" ht="39.75" customHeight="1">
      <c r="B284" s="89"/>
      <c r="C284" s="187">
        <v>143</v>
      </c>
      <c r="D284" s="184" t="s">
        <v>79</v>
      </c>
      <c r="E284" s="185" t="s">
        <v>384</v>
      </c>
      <c r="F284" s="376" t="s">
        <v>385</v>
      </c>
      <c r="G284" s="369"/>
      <c r="H284" s="369"/>
      <c r="I284" s="369"/>
      <c r="J284" s="186" t="s">
        <v>241</v>
      </c>
      <c r="K284" s="178">
        <v>7</v>
      </c>
      <c r="L284" s="368">
        <v>23</v>
      </c>
      <c r="M284" s="369"/>
      <c r="N284" s="368">
        <f aca="true" t="shared" si="41" ref="N284:N291">ROUND(L284*K284,2)</f>
        <v>161</v>
      </c>
      <c r="O284" s="369"/>
      <c r="P284" s="369"/>
      <c r="Q284" s="369"/>
      <c r="R284" s="220"/>
      <c r="S284" s="120">
        <f t="shared" si="37"/>
        <v>0</v>
      </c>
      <c r="T284" s="220"/>
      <c r="U284" s="120">
        <f t="shared" si="38"/>
        <v>0</v>
      </c>
      <c r="V284" s="120">
        <f t="shared" si="39"/>
        <v>7</v>
      </c>
      <c r="W284" s="120">
        <f t="shared" si="40"/>
        <v>161</v>
      </c>
      <c r="X284" s="90"/>
      <c r="Z284" s="96"/>
      <c r="AA284" s="92"/>
      <c r="AB284" s="93"/>
      <c r="AC284" s="93"/>
      <c r="AD284" s="93"/>
      <c r="AE284" s="93"/>
      <c r="AF284" s="93"/>
      <c r="AG284" s="94"/>
      <c r="AX284" s="7"/>
      <c r="AZ284" s="7"/>
      <c r="BA284" s="7"/>
      <c r="BE284" s="7"/>
      <c r="BK284" s="95"/>
      <c r="BL284" s="95"/>
      <c r="BM284" s="95"/>
      <c r="BN284" s="95"/>
      <c r="BO284" s="95"/>
      <c r="BP284" s="7"/>
      <c r="BQ284" s="95"/>
      <c r="BR284" s="7"/>
      <c r="BS284" s="7"/>
    </row>
    <row r="285" spans="2:71" s="15" customFormat="1" ht="39.75" customHeight="1">
      <c r="B285" s="89"/>
      <c r="C285" s="183">
        <v>144</v>
      </c>
      <c r="D285" s="184" t="s">
        <v>79</v>
      </c>
      <c r="E285" s="185" t="s">
        <v>386</v>
      </c>
      <c r="F285" s="376" t="s">
        <v>387</v>
      </c>
      <c r="G285" s="369"/>
      <c r="H285" s="369"/>
      <c r="I285" s="369"/>
      <c r="J285" s="186" t="s">
        <v>90</v>
      </c>
      <c r="K285" s="178">
        <v>20</v>
      </c>
      <c r="L285" s="368">
        <v>18.4</v>
      </c>
      <c r="M285" s="369"/>
      <c r="N285" s="368">
        <f t="shared" si="41"/>
        <v>368</v>
      </c>
      <c r="O285" s="369"/>
      <c r="P285" s="369"/>
      <c r="Q285" s="369"/>
      <c r="R285" s="220"/>
      <c r="S285" s="120">
        <f t="shared" si="37"/>
        <v>0</v>
      </c>
      <c r="T285" s="220"/>
      <c r="U285" s="120">
        <f t="shared" si="38"/>
        <v>0</v>
      </c>
      <c r="V285" s="120">
        <f t="shared" si="39"/>
        <v>20</v>
      </c>
      <c r="W285" s="120">
        <f t="shared" si="40"/>
        <v>368</v>
      </c>
      <c r="X285" s="90"/>
      <c r="Z285" s="96"/>
      <c r="AA285" s="92"/>
      <c r="AB285" s="93"/>
      <c r="AC285" s="93"/>
      <c r="AD285" s="93"/>
      <c r="AE285" s="93"/>
      <c r="AF285" s="93"/>
      <c r="AG285" s="94"/>
      <c r="AX285" s="7"/>
      <c r="AZ285" s="7"/>
      <c r="BA285" s="7"/>
      <c r="BE285" s="7"/>
      <c r="BK285" s="95"/>
      <c r="BL285" s="95"/>
      <c r="BM285" s="95"/>
      <c r="BN285" s="95"/>
      <c r="BO285" s="95"/>
      <c r="BP285" s="7"/>
      <c r="BQ285" s="95"/>
      <c r="BR285" s="7"/>
      <c r="BS285" s="7"/>
    </row>
    <row r="286" spans="2:71" s="15" customFormat="1" ht="39.75" customHeight="1">
      <c r="B286" s="89"/>
      <c r="C286" s="183">
        <v>145</v>
      </c>
      <c r="D286" s="184" t="s">
        <v>79</v>
      </c>
      <c r="E286" s="185" t="s">
        <v>388</v>
      </c>
      <c r="F286" s="376" t="s">
        <v>389</v>
      </c>
      <c r="G286" s="369"/>
      <c r="H286" s="369"/>
      <c r="I286" s="369"/>
      <c r="J286" s="186" t="s">
        <v>90</v>
      </c>
      <c r="K286" s="178">
        <v>5</v>
      </c>
      <c r="L286" s="368">
        <v>20</v>
      </c>
      <c r="M286" s="369"/>
      <c r="N286" s="368">
        <f t="shared" si="41"/>
        <v>100</v>
      </c>
      <c r="O286" s="369"/>
      <c r="P286" s="369"/>
      <c r="Q286" s="369"/>
      <c r="R286" s="220"/>
      <c r="S286" s="120">
        <f t="shared" si="37"/>
        <v>0</v>
      </c>
      <c r="T286" s="220"/>
      <c r="U286" s="120">
        <f t="shared" si="38"/>
        <v>0</v>
      </c>
      <c r="V286" s="120">
        <f t="shared" si="39"/>
        <v>5</v>
      </c>
      <c r="W286" s="120">
        <f t="shared" si="40"/>
        <v>100</v>
      </c>
      <c r="X286" s="90"/>
      <c r="Z286" s="96"/>
      <c r="AA286" s="92"/>
      <c r="AB286" s="93"/>
      <c r="AC286" s="93"/>
      <c r="AD286" s="93"/>
      <c r="AE286" s="93"/>
      <c r="AF286" s="93"/>
      <c r="AG286" s="94"/>
      <c r="AX286" s="7"/>
      <c r="AZ286" s="7"/>
      <c r="BA286" s="7"/>
      <c r="BE286" s="7"/>
      <c r="BK286" s="95"/>
      <c r="BL286" s="95"/>
      <c r="BM286" s="95"/>
      <c r="BN286" s="95"/>
      <c r="BO286" s="95"/>
      <c r="BP286" s="7"/>
      <c r="BQ286" s="95"/>
      <c r="BR286" s="7"/>
      <c r="BS286" s="7"/>
    </row>
    <row r="287" spans="2:71" s="15" customFormat="1" ht="50.25" customHeight="1">
      <c r="B287" s="89"/>
      <c r="C287" s="187">
        <v>146</v>
      </c>
      <c r="D287" s="184" t="s">
        <v>79</v>
      </c>
      <c r="E287" s="185" t="s">
        <v>390</v>
      </c>
      <c r="F287" s="376" t="s">
        <v>391</v>
      </c>
      <c r="G287" s="369"/>
      <c r="H287" s="369"/>
      <c r="I287" s="369"/>
      <c r="J287" s="186" t="s">
        <v>80</v>
      </c>
      <c r="K287" s="178">
        <v>15</v>
      </c>
      <c r="L287" s="368">
        <v>135</v>
      </c>
      <c r="M287" s="369"/>
      <c r="N287" s="368">
        <f t="shared" si="41"/>
        <v>2025</v>
      </c>
      <c r="O287" s="369"/>
      <c r="P287" s="369"/>
      <c r="Q287" s="369"/>
      <c r="R287" s="220"/>
      <c r="S287" s="120">
        <f t="shared" si="37"/>
        <v>0</v>
      </c>
      <c r="T287" s="220"/>
      <c r="U287" s="120">
        <f t="shared" si="38"/>
        <v>0</v>
      </c>
      <c r="V287" s="120">
        <f t="shared" si="39"/>
        <v>15</v>
      </c>
      <c r="W287" s="120">
        <f t="shared" si="40"/>
        <v>2025</v>
      </c>
      <c r="X287" s="90"/>
      <c r="Z287" s="96"/>
      <c r="AA287" s="92"/>
      <c r="AB287" s="93"/>
      <c r="AC287" s="93"/>
      <c r="AD287" s="93"/>
      <c r="AE287" s="93"/>
      <c r="AF287" s="93"/>
      <c r="AG287" s="94"/>
      <c r="AX287" s="7"/>
      <c r="AZ287" s="7"/>
      <c r="BA287" s="7"/>
      <c r="BE287" s="7"/>
      <c r="BK287" s="95"/>
      <c r="BL287" s="95"/>
      <c r="BM287" s="95"/>
      <c r="BN287" s="95"/>
      <c r="BO287" s="95"/>
      <c r="BP287" s="7"/>
      <c r="BQ287" s="95"/>
      <c r="BR287" s="7"/>
      <c r="BS287" s="7"/>
    </row>
    <row r="288" spans="2:71" s="15" customFormat="1" ht="39.75" customHeight="1">
      <c r="B288" s="89"/>
      <c r="C288" s="183">
        <v>147</v>
      </c>
      <c r="D288" s="184" t="s">
        <v>79</v>
      </c>
      <c r="E288" s="185" t="s">
        <v>392</v>
      </c>
      <c r="F288" s="376" t="s">
        <v>393</v>
      </c>
      <c r="G288" s="369"/>
      <c r="H288" s="369"/>
      <c r="I288" s="369"/>
      <c r="J288" s="186" t="s">
        <v>241</v>
      </c>
      <c r="K288" s="178">
        <v>233</v>
      </c>
      <c r="L288" s="368">
        <v>4.69</v>
      </c>
      <c r="M288" s="369"/>
      <c r="N288" s="368">
        <f t="shared" si="41"/>
        <v>1092.77</v>
      </c>
      <c r="O288" s="369"/>
      <c r="P288" s="369"/>
      <c r="Q288" s="369"/>
      <c r="R288" s="220"/>
      <c r="S288" s="120">
        <f t="shared" si="37"/>
        <v>0</v>
      </c>
      <c r="T288" s="220"/>
      <c r="U288" s="120">
        <f t="shared" si="38"/>
        <v>0</v>
      </c>
      <c r="V288" s="120">
        <f t="shared" si="39"/>
        <v>233</v>
      </c>
      <c r="W288" s="120">
        <f t="shared" si="40"/>
        <v>1092.77</v>
      </c>
      <c r="X288" s="90"/>
      <c r="Z288" s="96"/>
      <c r="AA288" s="92"/>
      <c r="AB288" s="93"/>
      <c r="AC288" s="93"/>
      <c r="AD288" s="93"/>
      <c r="AE288" s="93"/>
      <c r="AF288" s="93"/>
      <c r="AG288" s="94"/>
      <c r="AX288" s="7"/>
      <c r="AZ288" s="7"/>
      <c r="BA288" s="7"/>
      <c r="BE288" s="7"/>
      <c r="BK288" s="95"/>
      <c r="BL288" s="95"/>
      <c r="BM288" s="95"/>
      <c r="BN288" s="95"/>
      <c r="BO288" s="95"/>
      <c r="BP288" s="7"/>
      <c r="BQ288" s="95"/>
      <c r="BR288" s="7"/>
      <c r="BS288" s="7"/>
    </row>
    <row r="289" spans="2:71" s="15" customFormat="1" ht="39.75" customHeight="1">
      <c r="B289" s="89"/>
      <c r="C289" s="188">
        <v>148</v>
      </c>
      <c r="D289" s="189" t="s">
        <v>83</v>
      </c>
      <c r="E289" s="190" t="s">
        <v>394</v>
      </c>
      <c r="F289" s="377" t="s">
        <v>395</v>
      </c>
      <c r="G289" s="378"/>
      <c r="H289" s="378"/>
      <c r="I289" s="378"/>
      <c r="J289" s="191" t="s">
        <v>241</v>
      </c>
      <c r="K289" s="192">
        <v>244.65</v>
      </c>
      <c r="L289" s="374">
        <v>0.66</v>
      </c>
      <c r="M289" s="375"/>
      <c r="N289" s="374">
        <f t="shared" si="41"/>
        <v>161.47</v>
      </c>
      <c r="O289" s="375"/>
      <c r="P289" s="375"/>
      <c r="Q289" s="375"/>
      <c r="R289" s="220"/>
      <c r="S289" s="120">
        <f t="shared" si="37"/>
        <v>0</v>
      </c>
      <c r="T289" s="220"/>
      <c r="U289" s="120">
        <f t="shared" si="38"/>
        <v>0</v>
      </c>
      <c r="V289" s="120">
        <f t="shared" si="39"/>
        <v>244.65</v>
      </c>
      <c r="W289" s="120">
        <f t="shared" si="40"/>
        <v>161.46900000000002</v>
      </c>
      <c r="X289" s="90"/>
      <c r="Z289" s="96"/>
      <c r="AA289" s="92"/>
      <c r="AB289" s="93"/>
      <c r="AC289" s="93"/>
      <c r="AD289" s="93"/>
      <c r="AE289" s="93"/>
      <c r="AF289" s="93"/>
      <c r="AG289" s="94"/>
      <c r="AX289" s="7"/>
      <c r="AZ289" s="7"/>
      <c r="BA289" s="7"/>
      <c r="BE289" s="7"/>
      <c r="BK289" s="95"/>
      <c r="BL289" s="95"/>
      <c r="BM289" s="95"/>
      <c r="BN289" s="95"/>
      <c r="BO289" s="95"/>
      <c r="BP289" s="7"/>
      <c r="BQ289" s="95"/>
      <c r="BR289" s="7"/>
      <c r="BS289" s="7"/>
    </row>
    <row r="290" spans="2:71" s="15" customFormat="1" ht="39.75" customHeight="1">
      <c r="B290" s="89"/>
      <c r="C290" s="187">
        <v>149</v>
      </c>
      <c r="D290" s="183" t="s">
        <v>79</v>
      </c>
      <c r="E290" s="185" t="s">
        <v>396</v>
      </c>
      <c r="F290" s="318" t="s">
        <v>397</v>
      </c>
      <c r="G290" s="319"/>
      <c r="H290" s="319"/>
      <c r="I290" s="319"/>
      <c r="J290" s="186" t="s">
        <v>241</v>
      </c>
      <c r="K290" s="178">
        <v>30</v>
      </c>
      <c r="L290" s="368">
        <v>10</v>
      </c>
      <c r="M290" s="369"/>
      <c r="N290" s="368">
        <f t="shared" si="41"/>
        <v>300</v>
      </c>
      <c r="O290" s="369"/>
      <c r="P290" s="369"/>
      <c r="Q290" s="369"/>
      <c r="R290" s="220"/>
      <c r="S290" s="120">
        <f t="shared" si="37"/>
        <v>0</v>
      </c>
      <c r="T290" s="220"/>
      <c r="U290" s="120">
        <f t="shared" si="38"/>
        <v>0</v>
      </c>
      <c r="V290" s="120">
        <f t="shared" si="39"/>
        <v>30</v>
      </c>
      <c r="W290" s="120">
        <f t="shared" si="40"/>
        <v>300</v>
      </c>
      <c r="X290" s="90"/>
      <c r="Z290" s="96"/>
      <c r="AA290" s="92"/>
      <c r="AB290" s="93"/>
      <c r="AC290" s="93"/>
      <c r="AD290" s="93"/>
      <c r="AE290" s="93"/>
      <c r="AF290" s="93"/>
      <c r="AG290" s="94"/>
      <c r="AX290" s="7"/>
      <c r="AZ290" s="7"/>
      <c r="BA290" s="7"/>
      <c r="BE290" s="7"/>
      <c r="BK290" s="95"/>
      <c r="BL290" s="95"/>
      <c r="BM290" s="95"/>
      <c r="BN290" s="95"/>
      <c r="BO290" s="95"/>
      <c r="BP290" s="7"/>
      <c r="BQ290" s="95"/>
      <c r="BR290" s="7"/>
      <c r="BS290" s="7"/>
    </row>
    <row r="291" spans="2:71" s="15" customFormat="1" ht="39.75" customHeight="1">
      <c r="B291" s="89"/>
      <c r="C291" s="183">
        <v>150</v>
      </c>
      <c r="D291" s="183" t="s">
        <v>79</v>
      </c>
      <c r="E291" s="185" t="s">
        <v>398</v>
      </c>
      <c r="F291" s="318" t="s">
        <v>399</v>
      </c>
      <c r="G291" s="319"/>
      <c r="H291" s="319"/>
      <c r="I291" s="319"/>
      <c r="J291" s="186" t="s">
        <v>241</v>
      </c>
      <c r="K291" s="178">
        <v>233</v>
      </c>
      <c r="L291" s="368">
        <v>2.5</v>
      </c>
      <c r="M291" s="369"/>
      <c r="N291" s="368">
        <f t="shared" si="41"/>
        <v>582.5</v>
      </c>
      <c r="O291" s="369"/>
      <c r="P291" s="369"/>
      <c r="Q291" s="369"/>
      <c r="R291" s="220"/>
      <c r="S291" s="120">
        <f t="shared" si="37"/>
        <v>0</v>
      </c>
      <c r="T291" s="220"/>
      <c r="U291" s="120">
        <f t="shared" si="38"/>
        <v>0</v>
      </c>
      <c r="V291" s="120">
        <f t="shared" si="39"/>
        <v>233</v>
      </c>
      <c r="W291" s="120">
        <f t="shared" si="40"/>
        <v>582.5</v>
      </c>
      <c r="X291" s="90"/>
      <c r="Z291" s="96"/>
      <c r="AA291" s="92"/>
      <c r="AB291" s="93"/>
      <c r="AC291" s="93"/>
      <c r="AD291" s="93"/>
      <c r="AE291" s="93"/>
      <c r="AF291" s="93"/>
      <c r="AG291" s="94"/>
      <c r="AX291" s="7"/>
      <c r="AZ291" s="7"/>
      <c r="BA291" s="7"/>
      <c r="BE291" s="7"/>
      <c r="BK291" s="95"/>
      <c r="BL291" s="95"/>
      <c r="BM291" s="95"/>
      <c r="BN291" s="95"/>
      <c r="BO291" s="95"/>
      <c r="BP291" s="7"/>
      <c r="BQ291" s="95"/>
      <c r="BR291" s="7"/>
      <c r="BS291" s="7"/>
    </row>
    <row r="292" spans="2:69" s="79" customFormat="1" ht="36.75" customHeight="1">
      <c r="B292" s="75"/>
      <c r="C292" s="183">
        <v>151</v>
      </c>
      <c r="D292" s="183" t="s">
        <v>79</v>
      </c>
      <c r="E292" s="185" t="s">
        <v>400</v>
      </c>
      <c r="F292" s="318" t="s">
        <v>401</v>
      </c>
      <c r="G292" s="319"/>
      <c r="H292" s="319"/>
      <c r="I292" s="319"/>
      <c r="J292" s="186" t="s">
        <v>241</v>
      </c>
      <c r="K292" s="178">
        <v>24</v>
      </c>
      <c r="L292" s="368">
        <v>2.96</v>
      </c>
      <c r="M292" s="369"/>
      <c r="N292" s="368">
        <f>ROUND(L292*K292,2)</f>
        <v>71.04</v>
      </c>
      <c r="O292" s="369"/>
      <c r="P292" s="369"/>
      <c r="Q292" s="369"/>
      <c r="R292" s="220"/>
      <c r="S292" s="120">
        <f t="shared" si="37"/>
        <v>0</v>
      </c>
      <c r="T292" s="220"/>
      <c r="U292" s="120">
        <f t="shared" si="38"/>
        <v>0</v>
      </c>
      <c r="V292" s="120">
        <f t="shared" si="39"/>
        <v>24</v>
      </c>
      <c r="W292" s="120">
        <f t="shared" si="40"/>
        <v>71.03999999999999</v>
      </c>
      <c r="X292" s="78"/>
      <c r="Z292" s="80"/>
      <c r="AA292" s="76"/>
      <c r="AB292" s="76"/>
      <c r="AC292" s="81" t="e">
        <f>AC293+#REF!+AC296</f>
        <v>#REF!</v>
      </c>
      <c r="AD292" s="76"/>
      <c r="AE292" s="81" t="e">
        <f>AE293+#REF!+AE296</f>
        <v>#REF!</v>
      </c>
      <c r="AF292" s="76"/>
      <c r="AG292" s="82" t="e">
        <f>AG293+#REF!+AG296</f>
        <v>#REF!</v>
      </c>
      <c r="AX292" s="83" t="s">
        <v>85</v>
      </c>
      <c r="AZ292" s="84" t="s">
        <v>37</v>
      </c>
      <c r="BA292" s="84" t="s">
        <v>38</v>
      </c>
      <c r="BE292" s="83" t="s">
        <v>78</v>
      </c>
      <c r="BQ292" s="85" t="e">
        <f>BQ293+#REF!+BQ296</f>
        <v>#REF!</v>
      </c>
    </row>
    <row r="293" spans="2:69" s="79" customFormat="1" ht="36" customHeight="1">
      <c r="B293" s="75"/>
      <c r="C293" s="187">
        <v>152</v>
      </c>
      <c r="D293" s="183" t="s">
        <v>79</v>
      </c>
      <c r="E293" s="185" t="s">
        <v>402</v>
      </c>
      <c r="F293" s="318" t="s">
        <v>403</v>
      </c>
      <c r="G293" s="319"/>
      <c r="H293" s="319"/>
      <c r="I293" s="319"/>
      <c r="J293" s="186" t="s">
        <v>241</v>
      </c>
      <c r="K293" s="178">
        <v>568</v>
      </c>
      <c r="L293" s="368">
        <v>45</v>
      </c>
      <c r="M293" s="369"/>
      <c r="N293" s="368">
        <f>ROUND(L293*K293,2)</f>
        <v>25560</v>
      </c>
      <c r="O293" s="369"/>
      <c r="P293" s="369"/>
      <c r="Q293" s="369"/>
      <c r="R293" s="220"/>
      <c r="S293" s="120">
        <f t="shared" si="37"/>
        <v>0</v>
      </c>
      <c r="T293" s="220"/>
      <c r="U293" s="120">
        <f t="shared" si="38"/>
        <v>0</v>
      </c>
      <c r="V293" s="120">
        <f t="shared" si="39"/>
        <v>568</v>
      </c>
      <c r="W293" s="120">
        <f t="shared" si="40"/>
        <v>25560</v>
      </c>
      <c r="X293" s="78"/>
      <c r="Z293" s="80"/>
      <c r="AA293" s="76"/>
      <c r="AB293" s="76"/>
      <c r="AC293" s="81">
        <f>AC294</f>
        <v>0</v>
      </c>
      <c r="AD293" s="76"/>
      <c r="AE293" s="81">
        <f>AE294</f>
        <v>0</v>
      </c>
      <c r="AF293" s="76"/>
      <c r="AG293" s="82">
        <f>AG294</f>
        <v>0</v>
      </c>
      <c r="AX293" s="83" t="s">
        <v>85</v>
      </c>
      <c r="AZ293" s="84" t="s">
        <v>37</v>
      </c>
      <c r="BA293" s="84" t="s">
        <v>9</v>
      </c>
      <c r="BE293" s="83" t="s">
        <v>78</v>
      </c>
      <c r="BQ293" s="85">
        <f>BQ294</f>
        <v>5019.7</v>
      </c>
    </row>
    <row r="294" spans="2:71" s="15" customFormat="1" ht="50.25" customHeight="1">
      <c r="B294" s="89"/>
      <c r="C294" s="183">
        <v>153</v>
      </c>
      <c r="D294" s="183" t="s">
        <v>79</v>
      </c>
      <c r="E294" s="185" t="s">
        <v>404</v>
      </c>
      <c r="F294" s="318" t="s">
        <v>405</v>
      </c>
      <c r="G294" s="319"/>
      <c r="H294" s="319"/>
      <c r="I294" s="319"/>
      <c r="J294" s="186" t="s">
        <v>241</v>
      </c>
      <c r="K294" s="178">
        <v>71</v>
      </c>
      <c r="L294" s="368">
        <v>70.7</v>
      </c>
      <c r="M294" s="369"/>
      <c r="N294" s="368">
        <f>ROUND(L294*K294,2)</f>
        <v>5019.7</v>
      </c>
      <c r="O294" s="369"/>
      <c r="P294" s="369"/>
      <c r="Q294" s="369"/>
      <c r="R294" s="220"/>
      <c r="S294" s="120">
        <f t="shared" si="37"/>
        <v>0</v>
      </c>
      <c r="T294" s="220"/>
      <c r="U294" s="120">
        <f t="shared" si="38"/>
        <v>0</v>
      </c>
      <c r="V294" s="120">
        <f t="shared" si="39"/>
        <v>71</v>
      </c>
      <c r="W294" s="120">
        <f t="shared" si="40"/>
        <v>5019.7</v>
      </c>
      <c r="X294" s="90"/>
      <c r="Z294" s="91" t="s">
        <v>1</v>
      </c>
      <c r="AA294" s="92" t="s">
        <v>22</v>
      </c>
      <c r="AB294" s="93">
        <v>0</v>
      </c>
      <c r="AC294" s="93">
        <f>AB294*K294</f>
        <v>0</v>
      </c>
      <c r="AD294" s="93">
        <v>0</v>
      </c>
      <c r="AE294" s="93">
        <f>AD294*K294</f>
        <v>0</v>
      </c>
      <c r="AF294" s="93">
        <v>0</v>
      </c>
      <c r="AG294" s="94">
        <f>AF294*K294</f>
        <v>0</v>
      </c>
      <c r="AX294" s="7" t="s">
        <v>106</v>
      </c>
      <c r="AZ294" s="7" t="s">
        <v>79</v>
      </c>
      <c r="BA294" s="7" t="s">
        <v>42</v>
      </c>
      <c r="BE294" s="7" t="s">
        <v>78</v>
      </c>
      <c r="BK294" s="95">
        <f>IF(AA294="základní",N294,0)</f>
        <v>5019.7</v>
      </c>
      <c r="BL294" s="95">
        <f>IF(AA294="snížená",N294,0)</f>
        <v>0</v>
      </c>
      <c r="BM294" s="95">
        <f>IF(AA294="zákl. přenesená",N294,0)</f>
        <v>0</v>
      </c>
      <c r="BN294" s="95">
        <f>IF(AA294="sníž. přenesená",N294,0)</f>
        <v>0</v>
      </c>
      <c r="BO294" s="95">
        <f>IF(AA294="nulová",N294,0)</f>
        <v>0</v>
      </c>
      <c r="BP294" s="7" t="s">
        <v>9</v>
      </c>
      <c r="BQ294" s="95">
        <f>ROUND(L294*K294,2)</f>
        <v>5019.7</v>
      </c>
      <c r="BR294" s="7" t="s">
        <v>106</v>
      </c>
      <c r="BS294" s="7"/>
    </row>
    <row r="295" spans="2:71" s="15" customFormat="1" ht="28.5" customHeight="1">
      <c r="B295" s="89"/>
      <c r="C295" s="183">
        <v>154</v>
      </c>
      <c r="D295" s="183" t="s">
        <v>79</v>
      </c>
      <c r="E295" s="185" t="s">
        <v>406</v>
      </c>
      <c r="F295" s="318" t="s">
        <v>407</v>
      </c>
      <c r="G295" s="319"/>
      <c r="H295" s="319"/>
      <c r="I295" s="319"/>
      <c r="J295" s="186" t="s">
        <v>241</v>
      </c>
      <c r="K295" s="178">
        <v>63</v>
      </c>
      <c r="L295" s="368">
        <v>155</v>
      </c>
      <c r="M295" s="369"/>
      <c r="N295" s="368">
        <f>ROUND(L295*K295,2)</f>
        <v>9765</v>
      </c>
      <c r="O295" s="369"/>
      <c r="P295" s="369"/>
      <c r="Q295" s="369"/>
      <c r="R295" s="220"/>
      <c r="S295" s="120">
        <f t="shared" si="37"/>
        <v>0</v>
      </c>
      <c r="T295" s="220"/>
      <c r="U295" s="120">
        <f t="shared" si="38"/>
        <v>0</v>
      </c>
      <c r="V295" s="120">
        <f t="shared" si="39"/>
        <v>63</v>
      </c>
      <c r="W295" s="120">
        <f t="shared" si="40"/>
        <v>9765</v>
      </c>
      <c r="X295" s="90"/>
      <c r="Z295" s="96"/>
      <c r="AA295" s="92"/>
      <c r="AB295" s="93"/>
      <c r="AC295" s="93"/>
      <c r="AD295" s="93"/>
      <c r="AE295" s="93"/>
      <c r="AF295" s="93"/>
      <c r="AG295" s="94"/>
      <c r="AX295" s="7"/>
      <c r="AZ295" s="7"/>
      <c r="BA295" s="7"/>
      <c r="BE295" s="7"/>
      <c r="BK295" s="95"/>
      <c r="BL295" s="95"/>
      <c r="BM295" s="95"/>
      <c r="BN295" s="95"/>
      <c r="BO295" s="95"/>
      <c r="BP295" s="7"/>
      <c r="BQ295" s="95"/>
      <c r="BR295" s="7"/>
      <c r="BS295" s="7"/>
    </row>
    <row r="296" spans="2:69" s="79" customFormat="1" ht="30" customHeight="1">
      <c r="B296" s="75"/>
      <c r="C296" s="76"/>
      <c r="D296" s="77" t="s">
        <v>59</v>
      </c>
      <c r="E296" s="77"/>
      <c r="F296" s="77"/>
      <c r="G296" s="77"/>
      <c r="H296" s="77"/>
      <c r="I296" s="77"/>
      <c r="J296" s="77"/>
      <c r="K296" s="77"/>
      <c r="L296" s="77"/>
      <c r="M296" s="77"/>
      <c r="N296" s="356">
        <f>N297+N300+N302</f>
        <v>131452</v>
      </c>
      <c r="O296" s="352"/>
      <c r="P296" s="352"/>
      <c r="Q296" s="352"/>
      <c r="R296" s="134"/>
      <c r="S296" s="118">
        <f>S297+S300+S302</f>
        <v>0</v>
      </c>
      <c r="T296" s="107"/>
      <c r="U296" s="119">
        <f>U297+U300+U302</f>
        <v>-28279</v>
      </c>
      <c r="V296" s="107"/>
      <c r="W296" s="107">
        <f>W297+W300+W302</f>
        <v>103173</v>
      </c>
      <c r="X296" s="78"/>
      <c r="Z296" s="80"/>
      <c r="AA296" s="76"/>
      <c r="AB296" s="76"/>
      <c r="AC296" s="81">
        <f>SUM(AC298:AC302)</f>
        <v>0</v>
      </c>
      <c r="AD296" s="76"/>
      <c r="AE296" s="81">
        <f>SUM(AE298:AE302)</f>
        <v>0</v>
      </c>
      <c r="AF296" s="76"/>
      <c r="AG296" s="82">
        <f>SUM(AG298:AG302)</f>
        <v>0</v>
      </c>
      <c r="AX296" s="83" t="s">
        <v>85</v>
      </c>
      <c r="AZ296" s="84" t="s">
        <v>37</v>
      </c>
      <c r="BA296" s="84" t="s">
        <v>9</v>
      </c>
      <c r="BE296" s="83" t="s">
        <v>78</v>
      </c>
      <c r="BQ296" s="85">
        <f>SUM(BQ298:BQ302)</f>
        <v>25060</v>
      </c>
    </row>
    <row r="297" spans="2:69" s="79" customFormat="1" ht="30" customHeight="1">
      <c r="B297" s="75"/>
      <c r="C297" s="76"/>
      <c r="D297" s="88" t="s">
        <v>60</v>
      </c>
      <c r="E297" s="88"/>
      <c r="F297" s="88"/>
      <c r="G297" s="88"/>
      <c r="H297" s="88"/>
      <c r="I297" s="88"/>
      <c r="J297" s="88"/>
      <c r="K297" s="88"/>
      <c r="L297" s="88"/>
      <c r="M297" s="88"/>
      <c r="N297" s="363">
        <f>N298+N299</f>
        <v>25560</v>
      </c>
      <c r="O297" s="348"/>
      <c r="P297" s="348"/>
      <c r="Q297" s="348"/>
      <c r="R297" s="134"/>
      <c r="S297" s="121">
        <f>SUM(S298:S299)</f>
        <v>0</v>
      </c>
      <c r="T297" s="108"/>
      <c r="U297" s="122">
        <f>SUM(U298:U299)</f>
        <v>-24060</v>
      </c>
      <c r="V297" s="122"/>
      <c r="W297" s="123">
        <f>SUM(W298:W299)</f>
        <v>1500</v>
      </c>
      <c r="X297" s="78"/>
      <c r="Z297" s="80"/>
      <c r="AA297" s="76"/>
      <c r="AB297" s="76"/>
      <c r="AC297" s="81"/>
      <c r="AD297" s="76"/>
      <c r="AE297" s="81"/>
      <c r="AF297" s="76"/>
      <c r="AG297" s="82"/>
      <c r="AX297" s="83"/>
      <c r="AZ297" s="84"/>
      <c r="BA297" s="84"/>
      <c r="BE297" s="83"/>
      <c r="BQ297" s="85"/>
    </row>
    <row r="298" spans="2:71" s="15" customFormat="1" ht="30" customHeight="1">
      <c r="B298" s="89"/>
      <c r="C298" s="171">
        <v>155</v>
      </c>
      <c r="D298" s="171" t="s">
        <v>79</v>
      </c>
      <c r="E298" s="172" t="s">
        <v>105</v>
      </c>
      <c r="F298" s="360" t="s">
        <v>409</v>
      </c>
      <c r="G298" s="371"/>
      <c r="H298" s="371"/>
      <c r="I298" s="371"/>
      <c r="J298" s="173" t="s">
        <v>103</v>
      </c>
      <c r="K298" s="174">
        <v>1</v>
      </c>
      <c r="L298" s="370">
        <v>25060</v>
      </c>
      <c r="M298" s="371"/>
      <c r="N298" s="370">
        <f>ROUND(L298*K298,2)</f>
        <v>25060</v>
      </c>
      <c r="O298" s="371"/>
      <c r="P298" s="371"/>
      <c r="Q298" s="371"/>
      <c r="R298" s="220"/>
      <c r="S298" s="120">
        <f>R298*L298</f>
        <v>0</v>
      </c>
      <c r="T298" s="232">
        <v>1</v>
      </c>
      <c r="U298" s="120">
        <v>-24060</v>
      </c>
      <c r="V298" s="120">
        <v>1</v>
      </c>
      <c r="W298" s="120">
        <f>N298+U298</f>
        <v>1000</v>
      </c>
      <c r="X298" s="90"/>
      <c r="Z298" s="91" t="s">
        <v>1</v>
      </c>
      <c r="AA298" s="92" t="s">
        <v>22</v>
      </c>
      <c r="AB298" s="93">
        <v>0</v>
      </c>
      <c r="AC298" s="93">
        <f>AB298*K298</f>
        <v>0</v>
      </c>
      <c r="AD298" s="93">
        <v>0</v>
      </c>
      <c r="AE298" s="93">
        <f>AD298*K298</f>
        <v>0</v>
      </c>
      <c r="AF298" s="93">
        <v>0</v>
      </c>
      <c r="AG298" s="94">
        <f>AF298*K298</f>
        <v>0</v>
      </c>
      <c r="AX298" s="7" t="s">
        <v>106</v>
      </c>
      <c r="AZ298" s="7" t="s">
        <v>79</v>
      </c>
      <c r="BA298" s="7" t="s">
        <v>42</v>
      </c>
      <c r="BE298" s="7" t="s">
        <v>78</v>
      </c>
      <c r="BK298" s="95">
        <f>IF(AA298="základní",N298,0)</f>
        <v>25060</v>
      </c>
      <c r="BL298" s="95">
        <f>IF(AA298="snížená",N298,0)</f>
        <v>0</v>
      </c>
      <c r="BM298" s="95">
        <f>IF(AA298="zákl. přenesená",N298,0)</f>
        <v>0</v>
      </c>
      <c r="BN298" s="95">
        <f>IF(AA298="sníž. přenesená",N298,0)</f>
        <v>0</v>
      </c>
      <c r="BO298" s="95">
        <f>IF(AA298="nulová",N298,0)</f>
        <v>0</v>
      </c>
      <c r="BP298" s="7" t="s">
        <v>9</v>
      </c>
      <c r="BQ298" s="95">
        <f>ROUND(L298*K298,2)</f>
        <v>25060</v>
      </c>
      <c r="BR298" s="7" t="s">
        <v>106</v>
      </c>
      <c r="BS298" s="7"/>
    </row>
    <row r="299" spans="2:71" s="15" customFormat="1" ht="30" customHeight="1">
      <c r="B299" s="89"/>
      <c r="C299" s="171">
        <v>156</v>
      </c>
      <c r="D299" s="171" t="s">
        <v>79</v>
      </c>
      <c r="E299" s="160" t="s">
        <v>240</v>
      </c>
      <c r="F299" s="360" t="s">
        <v>239</v>
      </c>
      <c r="G299" s="371"/>
      <c r="H299" s="371"/>
      <c r="I299" s="371"/>
      <c r="J299" s="173" t="s">
        <v>103</v>
      </c>
      <c r="K299" s="174">
        <v>1</v>
      </c>
      <c r="L299" s="370">
        <v>500</v>
      </c>
      <c r="M299" s="371"/>
      <c r="N299" s="370">
        <f>ROUND(L299*K299,2)</f>
        <v>500</v>
      </c>
      <c r="O299" s="371"/>
      <c r="P299" s="371"/>
      <c r="Q299" s="371"/>
      <c r="R299" s="220"/>
      <c r="S299" s="120">
        <f>R299*L299</f>
        <v>0</v>
      </c>
      <c r="T299" s="220"/>
      <c r="U299" s="120">
        <f>T299*L299</f>
        <v>0</v>
      </c>
      <c r="V299" s="120">
        <f>K299+R299+T299</f>
        <v>1</v>
      </c>
      <c r="W299" s="120">
        <f>V299*L299</f>
        <v>500</v>
      </c>
      <c r="X299" s="90"/>
      <c r="Z299" s="91"/>
      <c r="AA299" s="92"/>
      <c r="AB299" s="93"/>
      <c r="AC299" s="93"/>
      <c r="AD299" s="93"/>
      <c r="AE299" s="93"/>
      <c r="AF299" s="93"/>
      <c r="AG299" s="94"/>
      <c r="AX299" s="7"/>
      <c r="AZ299" s="7"/>
      <c r="BA299" s="7"/>
      <c r="BE299" s="7"/>
      <c r="BK299" s="95"/>
      <c r="BL299" s="95"/>
      <c r="BM299" s="95"/>
      <c r="BN299" s="95"/>
      <c r="BO299" s="95"/>
      <c r="BP299" s="7"/>
      <c r="BQ299" s="95"/>
      <c r="BR299" s="7"/>
      <c r="BS299" s="7"/>
    </row>
    <row r="300" spans="2:71" s="15" customFormat="1" ht="30" customHeight="1">
      <c r="B300" s="89"/>
      <c r="C300" s="76"/>
      <c r="D300" s="88" t="s">
        <v>61</v>
      </c>
      <c r="E300" s="88"/>
      <c r="F300" s="88"/>
      <c r="G300" s="88"/>
      <c r="H300" s="88"/>
      <c r="I300" s="88"/>
      <c r="J300" s="88"/>
      <c r="K300" s="88"/>
      <c r="L300" s="88"/>
      <c r="M300" s="88"/>
      <c r="N300" s="363">
        <f>N301</f>
        <v>2719</v>
      </c>
      <c r="O300" s="348"/>
      <c r="P300" s="348"/>
      <c r="Q300" s="348"/>
      <c r="R300" s="134"/>
      <c r="S300" s="121">
        <f>SUM(S301)</f>
        <v>0</v>
      </c>
      <c r="T300" s="108"/>
      <c r="U300" s="122">
        <f>SUM(U301)</f>
        <v>0</v>
      </c>
      <c r="V300" s="122"/>
      <c r="W300" s="123">
        <f>SUM(W301)</f>
        <v>2719</v>
      </c>
      <c r="X300" s="90"/>
      <c r="Z300" s="91"/>
      <c r="AA300" s="92"/>
      <c r="AB300" s="93"/>
      <c r="AC300" s="93"/>
      <c r="AD300" s="93"/>
      <c r="AE300" s="93"/>
      <c r="AF300" s="93"/>
      <c r="AG300" s="94"/>
      <c r="AX300" s="7"/>
      <c r="AZ300" s="7"/>
      <c r="BA300" s="7"/>
      <c r="BE300" s="7"/>
      <c r="BK300" s="95"/>
      <c r="BL300" s="95"/>
      <c r="BM300" s="95"/>
      <c r="BN300" s="95"/>
      <c r="BO300" s="95"/>
      <c r="BP300" s="7"/>
      <c r="BQ300" s="95"/>
      <c r="BR300" s="7"/>
      <c r="BS300" s="7"/>
    </row>
    <row r="301" spans="2:71" s="15" customFormat="1" ht="30" customHeight="1">
      <c r="B301" s="89"/>
      <c r="C301" s="175">
        <v>157</v>
      </c>
      <c r="D301" s="175" t="s">
        <v>79</v>
      </c>
      <c r="E301" s="176" t="s">
        <v>107</v>
      </c>
      <c r="F301" s="309" t="s">
        <v>249</v>
      </c>
      <c r="G301" s="300"/>
      <c r="H301" s="300"/>
      <c r="I301" s="300"/>
      <c r="J301" s="177" t="s">
        <v>103</v>
      </c>
      <c r="K301" s="178">
        <v>1</v>
      </c>
      <c r="L301" s="301">
        <v>2719</v>
      </c>
      <c r="M301" s="300"/>
      <c r="N301" s="301">
        <f>ROUND(L301*K301,2)</f>
        <v>2719</v>
      </c>
      <c r="O301" s="300"/>
      <c r="P301" s="300"/>
      <c r="Q301" s="300"/>
      <c r="R301" s="220"/>
      <c r="S301" s="120">
        <f>R301*L301</f>
        <v>0</v>
      </c>
      <c r="T301" s="220"/>
      <c r="U301" s="120">
        <f>T301*L301</f>
        <v>0</v>
      </c>
      <c r="V301" s="120">
        <f>K301+R301+T301</f>
        <v>1</v>
      </c>
      <c r="W301" s="120">
        <f>V301*L301</f>
        <v>2719</v>
      </c>
      <c r="X301" s="90"/>
      <c r="Z301" s="91"/>
      <c r="AA301" s="92"/>
      <c r="AB301" s="93"/>
      <c r="AC301" s="93"/>
      <c r="AD301" s="93"/>
      <c r="AE301" s="93"/>
      <c r="AF301" s="93"/>
      <c r="AG301" s="94"/>
      <c r="AX301" s="7"/>
      <c r="AZ301" s="7"/>
      <c r="BA301" s="7"/>
      <c r="BE301" s="7"/>
      <c r="BK301" s="95"/>
      <c r="BL301" s="95"/>
      <c r="BM301" s="95"/>
      <c r="BN301" s="95"/>
      <c r="BO301" s="95"/>
      <c r="BP301" s="7"/>
      <c r="BQ301" s="95"/>
      <c r="BR301" s="7"/>
      <c r="BS301" s="7"/>
    </row>
    <row r="302" spans="2:71" s="15" customFormat="1" ht="30" customHeight="1">
      <c r="B302" s="89"/>
      <c r="C302" s="76"/>
      <c r="D302" s="88" t="s">
        <v>62</v>
      </c>
      <c r="E302" s="88"/>
      <c r="F302" s="88"/>
      <c r="G302" s="88"/>
      <c r="H302" s="88"/>
      <c r="I302" s="88"/>
      <c r="J302" s="88"/>
      <c r="K302" s="88"/>
      <c r="L302" s="88"/>
      <c r="M302" s="88"/>
      <c r="N302" s="363">
        <f>N303+N304+N305+N306</f>
        <v>103173</v>
      </c>
      <c r="O302" s="348"/>
      <c r="P302" s="348"/>
      <c r="Q302" s="348"/>
      <c r="R302" s="134"/>
      <c r="S302" s="121">
        <f>SUM(S303:S306)</f>
        <v>0</v>
      </c>
      <c r="T302" s="108"/>
      <c r="U302" s="122">
        <f>SUM(U303:U306)</f>
        <v>-4219</v>
      </c>
      <c r="V302" s="122"/>
      <c r="W302" s="123">
        <f>SUM(W303:W306)</f>
        <v>98954</v>
      </c>
      <c r="X302" s="90"/>
      <c r="Z302" s="91"/>
      <c r="AA302" s="92"/>
      <c r="AB302" s="93"/>
      <c r="AC302" s="93"/>
      <c r="AD302" s="93"/>
      <c r="AE302" s="93"/>
      <c r="AF302" s="93"/>
      <c r="AG302" s="94"/>
      <c r="AX302" s="7"/>
      <c r="AZ302" s="7"/>
      <c r="BA302" s="7"/>
      <c r="BE302" s="7"/>
      <c r="BK302" s="95"/>
      <c r="BL302" s="95"/>
      <c r="BM302" s="95"/>
      <c r="BN302" s="95"/>
      <c r="BO302" s="95"/>
      <c r="BP302" s="7"/>
      <c r="BQ302" s="95"/>
      <c r="BR302" s="7"/>
      <c r="BS302" s="7"/>
    </row>
    <row r="303" spans="2:24" s="15" customFormat="1" ht="30" customHeight="1">
      <c r="B303" s="234"/>
      <c r="C303" s="175">
        <v>158</v>
      </c>
      <c r="D303" s="175" t="s">
        <v>79</v>
      </c>
      <c r="E303" s="176" t="s">
        <v>108</v>
      </c>
      <c r="F303" s="309" t="s">
        <v>109</v>
      </c>
      <c r="G303" s="300"/>
      <c r="H303" s="300"/>
      <c r="I303" s="300"/>
      <c r="J303" s="177" t="s">
        <v>103</v>
      </c>
      <c r="K303" s="178">
        <v>1</v>
      </c>
      <c r="L303" s="301">
        <v>4969</v>
      </c>
      <c r="M303" s="300"/>
      <c r="N303" s="301">
        <f>ROUND(L303*K303,2)</f>
        <v>4969</v>
      </c>
      <c r="O303" s="300"/>
      <c r="P303" s="300"/>
      <c r="Q303" s="300"/>
      <c r="R303" s="220"/>
      <c r="S303" s="120">
        <f>R303*L303</f>
        <v>0</v>
      </c>
      <c r="T303" s="232">
        <v>1</v>
      </c>
      <c r="U303" s="120">
        <v>-4219</v>
      </c>
      <c r="V303" s="120">
        <v>1</v>
      </c>
      <c r="W303" s="120">
        <f>N303+U303</f>
        <v>750</v>
      </c>
      <c r="X303" s="128"/>
    </row>
    <row r="304" spans="2:24" ht="30" customHeight="1">
      <c r="B304" s="235"/>
      <c r="C304" s="175">
        <v>159</v>
      </c>
      <c r="D304" s="175" t="s">
        <v>79</v>
      </c>
      <c r="E304" s="176" t="s">
        <v>128</v>
      </c>
      <c r="F304" s="299" t="s">
        <v>326</v>
      </c>
      <c r="G304" s="300"/>
      <c r="H304" s="300"/>
      <c r="I304" s="300"/>
      <c r="J304" s="177" t="s">
        <v>114</v>
      </c>
      <c r="K304" s="178">
        <v>96</v>
      </c>
      <c r="L304" s="301">
        <v>270</v>
      </c>
      <c r="M304" s="300"/>
      <c r="N304" s="301">
        <f>ROUND(L304*K304,2)</f>
        <v>25920</v>
      </c>
      <c r="O304" s="300"/>
      <c r="P304" s="300"/>
      <c r="Q304" s="300"/>
      <c r="R304" s="220"/>
      <c r="S304" s="120">
        <f>R304*L304</f>
        <v>0</v>
      </c>
      <c r="T304" s="220"/>
      <c r="U304" s="120">
        <f>T304*L304</f>
        <v>0</v>
      </c>
      <c r="V304" s="120">
        <f>K304+R304+T304</f>
        <v>96</v>
      </c>
      <c r="W304" s="120">
        <f>V304*L304</f>
        <v>25920</v>
      </c>
      <c r="X304" s="129"/>
    </row>
    <row r="305" spans="2:24" ht="30" customHeight="1">
      <c r="B305" s="235"/>
      <c r="C305" s="179">
        <v>160</v>
      </c>
      <c r="D305" s="179" t="s">
        <v>83</v>
      </c>
      <c r="E305" s="180" t="s">
        <v>244</v>
      </c>
      <c r="F305" s="310" t="s">
        <v>408</v>
      </c>
      <c r="G305" s="311"/>
      <c r="H305" s="311"/>
      <c r="I305" s="311"/>
      <c r="J305" s="181" t="s">
        <v>241</v>
      </c>
      <c r="K305" s="182">
        <v>312</v>
      </c>
      <c r="L305" s="312">
        <v>212</v>
      </c>
      <c r="M305" s="311"/>
      <c r="N305" s="312">
        <f>ROUND(L305*K305,2)</f>
        <v>66144</v>
      </c>
      <c r="O305" s="300"/>
      <c r="P305" s="300"/>
      <c r="Q305" s="300"/>
      <c r="R305" s="220"/>
      <c r="S305" s="120">
        <f>R305*L305</f>
        <v>0</v>
      </c>
      <c r="T305" s="220"/>
      <c r="U305" s="120">
        <f>T305*L305</f>
        <v>0</v>
      </c>
      <c r="V305" s="120">
        <f>K305+R305+T305</f>
        <v>312</v>
      </c>
      <c r="W305" s="120">
        <f>V305*L305</f>
        <v>66144</v>
      </c>
      <c r="X305" s="129"/>
    </row>
    <row r="306" spans="2:24" ht="30" customHeight="1">
      <c r="B306" s="235"/>
      <c r="C306" s="175">
        <v>161</v>
      </c>
      <c r="D306" s="175" t="s">
        <v>79</v>
      </c>
      <c r="E306" s="176" t="s">
        <v>243</v>
      </c>
      <c r="F306" s="309" t="s">
        <v>242</v>
      </c>
      <c r="G306" s="309"/>
      <c r="H306" s="309"/>
      <c r="I306" s="309"/>
      <c r="J306" s="177" t="s">
        <v>103</v>
      </c>
      <c r="K306" s="178">
        <v>1</v>
      </c>
      <c r="L306" s="301">
        <v>6140</v>
      </c>
      <c r="M306" s="301"/>
      <c r="N306" s="301">
        <f>ROUND(L306*K306,2)</f>
        <v>6140</v>
      </c>
      <c r="O306" s="301"/>
      <c r="P306" s="301"/>
      <c r="Q306" s="301"/>
      <c r="R306" s="220"/>
      <c r="S306" s="120">
        <f>R306*L306</f>
        <v>0</v>
      </c>
      <c r="T306" s="220"/>
      <c r="U306" s="120">
        <f>T306*L306</f>
        <v>0</v>
      </c>
      <c r="V306" s="120">
        <f>K306+R306+T306</f>
        <v>1</v>
      </c>
      <c r="W306" s="120">
        <f>V306*L306</f>
        <v>6140</v>
      </c>
      <c r="X306" s="129"/>
    </row>
    <row r="307" spans="2:24" ht="30" customHeight="1">
      <c r="B307" s="42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38"/>
      <c r="S307" s="138"/>
      <c r="T307" s="138"/>
      <c r="U307" s="138"/>
      <c r="V307" s="138"/>
      <c r="W307" s="138"/>
      <c r="X307" s="130"/>
    </row>
    <row r="308" ht="30" customHeight="1"/>
    <row r="309" ht="30" customHeight="1"/>
    <row r="310" ht="30" customHeight="1"/>
    <row r="311" ht="30" customHeight="1"/>
  </sheetData>
  <sheetProtection/>
  <mergeCells count="605">
    <mergeCell ref="F305:I305"/>
    <mergeCell ref="L305:M305"/>
    <mergeCell ref="N305:Q305"/>
    <mergeCell ref="F306:I306"/>
    <mergeCell ref="L306:M306"/>
    <mergeCell ref="N306:Q306"/>
    <mergeCell ref="N127:Q127"/>
    <mergeCell ref="F128:I128"/>
    <mergeCell ref="L128:M128"/>
    <mergeCell ref="N128:Q128"/>
    <mergeCell ref="F303:I303"/>
    <mergeCell ref="L303:M303"/>
    <mergeCell ref="N303:Q303"/>
    <mergeCell ref="N299:Q299"/>
    <mergeCell ref="N282:Q282"/>
    <mergeCell ref="F283:I283"/>
    <mergeCell ref="F126:I126"/>
    <mergeCell ref="L126:M126"/>
    <mergeCell ref="N126:Q126"/>
    <mergeCell ref="F304:I304"/>
    <mergeCell ref="L304:M304"/>
    <mergeCell ref="N304:Q304"/>
    <mergeCell ref="F246:I246"/>
    <mergeCell ref="L246:M246"/>
    <mergeCell ref="N246:Q246"/>
    <mergeCell ref="N297:Q297"/>
    <mergeCell ref="N123:Q123"/>
    <mergeCell ref="F124:I124"/>
    <mergeCell ref="L124:M124"/>
    <mergeCell ref="N124:Q124"/>
    <mergeCell ref="F125:I125"/>
    <mergeCell ref="L125:M125"/>
    <mergeCell ref="N125:Q125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44:I244"/>
    <mergeCell ref="L244:M244"/>
    <mergeCell ref="N244:Q244"/>
    <mergeCell ref="F245:I245"/>
    <mergeCell ref="L245:M245"/>
    <mergeCell ref="N245:Q245"/>
    <mergeCell ref="L223:M223"/>
    <mergeCell ref="L226:M226"/>
    <mergeCell ref="F243:I243"/>
    <mergeCell ref="L243:M243"/>
    <mergeCell ref="F238:I238"/>
    <mergeCell ref="L238:M238"/>
    <mergeCell ref="L239:M239"/>
    <mergeCell ref="F240:I240"/>
    <mergeCell ref="F228:I228"/>
    <mergeCell ref="L182:M182"/>
    <mergeCell ref="F216:I216"/>
    <mergeCell ref="L216:M216"/>
    <mergeCell ref="N216:Q216"/>
    <mergeCell ref="F227:I227"/>
    <mergeCell ref="L227:M227"/>
    <mergeCell ref="N227:Q227"/>
    <mergeCell ref="L225:M225"/>
    <mergeCell ref="F220:I220"/>
    <mergeCell ref="L220:M220"/>
    <mergeCell ref="N174:Q174"/>
    <mergeCell ref="F175:I175"/>
    <mergeCell ref="L175:M175"/>
    <mergeCell ref="N175:Q175"/>
    <mergeCell ref="F219:I219"/>
    <mergeCell ref="L219:M219"/>
    <mergeCell ref="N219:Q219"/>
    <mergeCell ref="L211:M211"/>
    <mergeCell ref="N191:Q191"/>
    <mergeCell ref="F182:I182"/>
    <mergeCell ref="F211:I211"/>
    <mergeCell ref="F147:I147"/>
    <mergeCell ref="L147:M147"/>
    <mergeCell ref="N147:Q147"/>
    <mergeCell ref="F148:I148"/>
    <mergeCell ref="L148:M148"/>
    <mergeCell ref="N148:Q148"/>
    <mergeCell ref="F164:I164"/>
    <mergeCell ref="L189:M189"/>
    <mergeCell ref="L194:M194"/>
    <mergeCell ref="F242:I242"/>
    <mergeCell ref="L242:M242"/>
    <mergeCell ref="N242:Q242"/>
    <mergeCell ref="F268:I268"/>
    <mergeCell ref="L268:M268"/>
    <mergeCell ref="N268:Q268"/>
    <mergeCell ref="F266:I266"/>
    <mergeCell ref="L266:M266"/>
    <mergeCell ref="N266:Q266"/>
    <mergeCell ref="N243:Q243"/>
    <mergeCell ref="N194:Q194"/>
    <mergeCell ref="F143:I143"/>
    <mergeCell ref="L143:M143"/>
    <mergeCell ref="N143:Q143"/>
    <mergeCell ref="F144:I144"/>
    <mergeCell ref="L144:M144"/>
    <mergeCell ref="N144:Q144"/>
    <mergeCell ref="N182:Q182"/>
    <mergeCell ref="L190:M190"/>
    <mergeCell ref="N190:Q190"/>
    <mergeCell ref="F267:I267"/>
    <mergeCell ref="L267:M267"/>
    <mergeCell ref="N267:Q267"/>
    <mergeCell ref="F234:I234"/>
    <mergeCell ref="L234:M234"/>
    <mergeCell ref="N234:Q234"/>
    <mergeCell ref="F235:I235"/>
    <mergeCell ref="L235:M235"/>
    <mergeCell ref="N235:Q235"/>
    <mergeCell ref="F236:I236"/>
    <mergeCell ref="L173:M173"/>
    <mergeCell ref="N173:Q173"/>
    <mergeCell ref="F162:I162"/>
    <mergeCell ref="L162:M162"/>
    <mergeCell ref="N162:Q162"/>
    <mergeCell ref="N163:Q163"/>
    <mergeCell ref="F165:I165"/>
    <mergeCell ref="F166:I166"/>
    <mergeCell ref="L164:M164"/>
    <mergeCell ref="N220:Q220"/>
    <mergeCell ref="L224:M224"/>
    <mergeCell ref="N224:Q224"/>
    <mergeCell ref="F265:I265"/>
    <mergeCell ref="L265:M265"/>
    <mergeCell ref="N265:Q265"/>
    <mergeCell ref="F264:I264"/>
    <mergeCell ref="L264:M264"/>
    <mergeCell ref="F239:I239"/>
    <mergeCell ref="N241:Q241"/>
    <mergeCell ref="F218:I218"/>
    <mergeCell ref="L218:M218"/>
    <mergeCell ref="F237:I237"/>
    <mergeCell ref="L237:M237"/>
    <mergeCell ref="N237:Q237"/>
    <mergeCell ref="F221:I221"/>
    <mergeCell ref="N221:Q221"/>
    <mergeCell ref="N222:Q222"/>
    <mergeCell ref="F222:I222"/>
    <mergeCell ref="L221:M221"/>
    <mergeCell ref="N264:Q264"/>
    <mergeCell ref="F197:I197"/>
    <mergeCell ref="L197:M197"/>
    <mergeCell ref="N197:Q197"/>
    <mergeCell ref="F199:I199"/>
    <mergeCell ref="L199:M199"/>
    <mergeCell ref="N199:Q199"/>
    <mergeCell ref="N218:Q218"/>
    <mergeCell ref="F263:I263"/>
    <mergeCell ref="L263:M263"/>
    <mergeCell ref="N263:Q263"/>
    <mergeCell ref="F194:I194"/>
    <mergeCell ref="L236:M236"/>
    <mergeCell ref="N236:Q236"/>
    <mergeCell ref="N228:Q228"/>
    <mergeCell ref="F248:I248"/>
    <mergeCell ref="L241:M241"/>
    <mergeCell ref="F262:I262"/>
    <mergeCell ref="L262:M262"/>
    <mergeCell ref="N262:Q262"/>
    <mergeCell ref="F189:I189"/>
    <mergeCell ref="F186:I186"/>
    <mergeCell ref="L165:M165"/>
    <mergeCell ref="L166:M166"/>
    <mergeCell ref="N166:Q166"/>
    <mergeCell ref="N180:Q180"/>
    <mergeCell ref="F188:I188"/>
    <mergeCell ref="N189:Q189"/>
    <mergeCell ref="N167:Q167"/>
    <mergeCell ref="F187:I187"/>
    <mergeCell ref="F261:I261"/>
    <mergeCell ref="L261:M261"/>
    <mergeCell ref="N261:Q261"/>
    <mergeCell ref="F181:I181"/>
    <mergeCell ref="L181:M181"/>
    <mergeCell ref="N181:Q181"/>
    <mergeCell ref="F260:I260"/>
    <mergeCell ref="F191:I191"/>
    <mergeCell ref="L191:M191"/>
    <mergeCell ref="L260:M260"/>
    <mergeCell ref="N260:Q260"/>
    <mergeCell ref="L248:M248"/>
    <mergeCell ref="N248:Q248"/>
    <mergeCell ref="F247:I247"/>
    <mergeCell ref="L247:M247"/>
    <mergeCell ref="N247:Q247"/>
    <mergeCell ref="L255:M255"/>
    <mergeCell ref="F253:I253"/>
    <mergeCell ref="L253:M253"/>
    <mergeCell ref="N253:Q253"/>
    <mergeCell ref="N240:Q240"/>
    <mergeCell ref="F241:I241"/>
    <mergeCell ref="N223:Q223"/>
    <mergeCell ref="F232:I232"/>
    <mergeCell ref="L232:M232"/>
    <mergeCell ref="N232:Q232"/>
    <mergeCell ref="F225:I225"/>
    <mergeCell ref="N225:Q225"/>
    <mergeCell ref="N238:Q238"/>
    <mergeCell ref="F223:I223"/>
    <mergeCell ref="L141:M141"/>
    <mergeCell ref="N141:Q141"/>
    <mergeCell ref="N142:Q142"/>
    <mergeCell ref="L222:M222"/>
    <mergeCell ref="F203:I203"/>
    <mergeCell ref="L203:M203"/>
    <mergeCell ref="N203:Q203"/>
    <mergeCell ref="N204:Q204"/>
    <mergeCell ref="F210:I210"/>
    <mergeCell ref="L210:M210"/>
    <mergeCell ref="F139:I139"/>
    <mergeCell ref="L139:M139"/>
    <mergeCell ref="F142:I142"/>
    <mergeCell ref="L142:M142"/>
    <mergeCell ref="F160:I160"/>
    <mergeCell ref="L160:M160"/>
    <mergeCell ref="L159:M159"/>
    <mergeCell ref="F141:I141"/>
    <mergeCell ref="F156:I156"/>
    <mergeCell ref="L156:M156"/>
    <mergeCell ref="F129:I129"/>
    <mergeCell ref="L129:M129"/>
    <mergeCell ref="N129:Q129"/>
    <mergeCell ref="F130:I130"/>
    <mergeCell ref="L130:M130"/>
    <mergeCell ref="N130:Q130"/>
    <mergeCell ref="N159:Q159"/>
    <mergeCell ref="N154:Q154"/>
    <mergeCell ref="L149:M149"/>
    <mergeCell ref="F131:I131"/>
    <mergeCell ref="L131:M131"/>
    <mergeCell ref="N131:Q131"/>
    <mergeCell ref="F132:I132"/>
    <mergeCell ref="L132:M132"/>
    <mergeCell ref="N132:Q132"/>
    <mergeCell ref="N155:Q155"/>
    <mergeCell ref="N292:Q292"/>
    <mergeCell ref="F295:I295"/>
    <mergeCell ref="F229:I229"/>
    <mergeCell ref="F254:I254"/>
    <mergeCell ref="F205:I205"/>
    <mergeCell ref="L205:M205"/>
    <mergeCell ref="F286:I286"/>
    <mergeCell ref="L286:M286"/>
    <mergeCell ref="N286:Q286"/>
    <mergeCell ref="N210:Q210"/>
    <mergeCell ref="L287:M287"/>
    <mergeCell ref="N287:Q287"/>
    <mergeCell ref="N86:Q86"/>
    <mergeCell ref="F184:I184"/>
    <mergeCell ref="L184:M184"/>
    <mergeCell ref="N184:Q184"/>
    <mergeCell ref="N94:Q94"/>
    <mergeCell ref="L257:M257"/>
    <mergeCell ref="N257:Q257"/>
    <mergeCell ref="N151:Q151"/>
    <mergeCell ref="N254:Q254"/>
    <mergeCell ref="N87:Q87"/>
    <mergeCell ref="N88:Q88"/>
    <mergeCell ref="N98:Q98"/>
    <mergeCell ref="F299:I299"/>
    <mergeCell ref="L299:M299"/>
    <mergeCell ref="N288:Q288"/>
    <mergeCell ref="F289:I289"/>
    <mergeCell ref="L289:M289"/>
    <mergeCell ref="F287:I287"/>
    <mergeCell ref="N300:Q300"/>
    <mergeCell ref="F256:I256"/>
    <mergeCell ref="L256:M256"/>
    <mergeCell ref="N256:Q256"/>
    <mergeCell ref="F257:I257"/>
    <mergeCell ref="N296:Q296"/>
    <mergeCell ref="F298:I298"/>
    <mergeCell ref="L298:M298"/>
    <mergeCell ref="F288:I288"/>
    <mergeCell ref="L288:M288"/>
    <mergeCell ref="N289:Q289"/>
    <mergeCell ref="N211:Q211"/>
    <mergeCell ref="F212:I212"/>
    <mergeCell ref="N302:Q302"/>
    <mergeCell ref="L254:M254"/>
    <mergeCell ref="L229:M229"/>
    <mergeCell ref="N229:Q229"/>
    <mergeCell ref="F252:I252"/>
    <mergeCell ref="F255:I255"/>
    <mergeCell ref="F290:I290"/>
    <mergeCell ref="L290:M290"/>
    <mergeCell ref="N290:Q290"/>
    <mergeCell ref="F291:I291"/>
    <mergeCell ref="L291:M291"/>
    <mergeCell ref="N291:Q291"/>
    <mergeCell ref="H1:K1"/>
    <mergeCell ref="L186:M186"/>
    <mergeCell ref="N186:Q186"/>
    <mergeCell ref="L188:M188"/>
    <mergeCell ref="N188:Q188"/>
    <mergeCell ref="F301:I301"/>
    <mergeCell ref="L301:M301"/>
    <mergeCell ref="N301:Q301"/>
    <mergeCell ref="N217:Q217"/>
    <mergeCell ref="L157:M157"/>
    <mergeCell ref="L158:M158"/>
    <mergeCell ref="N158:Q158"/>
    <mergeCell ref="N205:Q205"/>
    <mergeCell ref="L206:M206"/>
    <mergeCell ref="F292:I292"/>
    <mergeCell ref="L292:M292"/>
    <mergeCell ref="F293:I293"/>
    <mergeCell ref="L293:M293"/>
    <mergeCell ref="N206:Q206"/>
    <mergeCell ref="L192:M192"/>
    <mergeCell ref="N192:Q192"/>
    <mergeCell ref="L193:M193"/>
    <mergeCell ref="L204:M204"/>
    <mergeCell ref="N200:Q200"/>
    <mergeCell ref="N293:Q293"/>
    <mergeCell ref="Y2:AI2"/>
    <mergeCell ref="N233:Q233"/>
    <mergeCell ref="N251:Q251"/>
    <mergeCell ref="N137:Q137"/>
    <mergeCell ref="N213:Q213"/>
    <mergeCell ref="N165:Q165"/>
    <mergeCell ref="N157:Q157"/>
    <mergeCell ref="N193:Q193"/>
    <mergeCell ref="N202:Q202"/>
    <mergeCell ref="N164:Q164"/>
    <mergeCell ref="L295:M295"/>
    <mergeCell ref="N295:Q295"/>
    <mergeCell ref="N298:Q298"/>
    <mergeCell ref="L212:M212"/>
    <mergeCell ref="N212:Q212"/>
    <mergeCell ref="F214:I214"/>
    <mergeCell ref="L214:M214"/>
    <mergeCell ref="F294:I294"/>
    <mergeCell ref="L294:M294"/>
    <mergeCell ref="N294:Q294"/>
    <mergeCell ref="N207:Q207"/>
    <mergeCell ref="F200:I200"/>
    <mergeCell ref="L201:M201"/>
    <mergeCell ref="N201:Q201"/>
    <mergeCell ref="F215:I215"/>
    <mergeCell ref="L215:M215"/>
    <mergeCell ref="F213:I213"/>
    <mergeCell ref="L213:M213"/>
    <mergeCell ref="N215:Q215"/>
    <mergeCell ref="L209:M209"/>
    <mergeCell ref="F206:I206"/>
    <mergeCell ref="F192:I192"/>
    <mergeCell ref="F193:I193"/>
    <mergeCell ref="F202:I202"/>
    <mergeCell ref="L202:M202"/>
    <mergeCell ref="F204:I204"/>
    <mergeCell ref="F195:I195"/>
    <mergeCell ref="L200:M200"/>
    <mergeCell ref="F155:I155"/>
    <mergeCell ref="L155:M155"/>
    <mergeCell ref="F158:I158"/>
    <mergeCell ref="F161:I161"/>
    <mergeCell ref="L161:M161"/>
    <mergeCell ref="N161:Q161"/>
    <mergeCell ref="N156:Q156"/>
    <mergeCell ref="F157:I157"/>
    <mergeCell ref="F159:I159"/>
    <mergeCell ref="N160:Q160"/>
    <mergeCell ref="F163:I163"/>
    <mergeCell ref="L163:M163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0:Q150"/>
    <mergeCell ref="F138:I138"/>
    <mergeCell ref="L138:M138"/>
    <mergeCell ref="N138:Q138"/>
    <mergeCell ref="F140:I140"/>
    <mergeCell ref="L140:M140"/>
    <mergeCell ref="N139:Q139"/>
    <mergeCell ref="N149:Q149"/>
    <mergeCell ref="N140:Q140"/>
    <mergeCell ref="F149:I149"/>
    <mergeCell ref="F113:P113"/>
    <mergeCell ref="M115:P115"/>
    <mergeCell ref="F120:I120"/>
    <mergeCell ref="L120:M120"/>
    <mergeCell ref="N120:Q120"/>
    <mergeCell ref="F136:I136"/>
    <mergeCell ref="L136:M136"/>
    <mergeCell ref="N136:Q136"/>
    <mergeCell ref="N134:Q134"/>
    <mergeCell ref="N135:Q135"/>
    <mergeCell ref="N85:Q85"/>
    <mergeCell ref="N89:Q89"/>
    <mergeCell ref="N95:Q95"/>
    <mergeCell ref="N96:Q96"/>
    <mergeCell ref="N121:Q121"/>
    <mergeCell ref="N122:Q122"/>
    <mergeCell ref="M117:Q117"/>
    <mergeCell ref="M118:Q118"/>
    <mergeCell ref="N97:Q97"/>
    <mergeCell ref="N99:Q99"/>
    <mergeCell ref="L105:Q105"/>
    <mergeCell ref="C111:Q111"/>
    <mergeCell ref="N100:Q100"/>
    <mergeCell ref="N101:Q101"/>
    <mergeCell ref="N102:Q102"/>
    <mergeCell ref="N103:Q103"/>
    <mergeCell ref="H39:J39"/>
    <mergeCell ref="M39:P39"/>
    <mergeCell ref="L41:P41"/>
    <mergeCell ref="C74:Q74"/>
    <mergeCell ref="C83:G83"/>
    <mergeCell ref="N83:Q83"/>
    <mergeCell ref="M80:Q80"/>
    <mergeCell ref="M81:Q81"/>
    <mergeCell ref="M27:P27"/>
    <mergeCell ref="M33:P33"/>
    <mergeCell ref="F76:P76"/>
    <mergeCell ref="M78:P78"/>
    <mergeCell ref="H36:J36"/>
    <mergeCell ref="M36:P36"/>
    <mergeCell ref="H37:J37"/>
    <mergeCell ref="M37:P37"/>
    <mergeCell ref="H38:J38"/>
    <mergeCell ref="M38:P38"/>
    <mergeCell ref="H35:J35"/>
    <mergeCell ref="M35:P35"/>
    <mergeCell ref="O13:P13"/>
    <mergeCell ref="O14:P14"/>
    <mergeCell ref="O16:P16"/>
    <mergeCell ref="O17:P17"/>
    <mergeCell ref="O19:P19"/>
    <mergeCell ref="O20:P20"/>
    <mergeCell ref="E23:L23"/>
    <mergeCell ref="M26:P26"/>
    <mergeCell ref="O10:P10"/>
    <mergeCell ref="O11:P11"/>
    <mergeCell ref="C2:Q2"/>
    <mergeCell ref="C4:Q4"/>
    <mergeCell ref="F6:P6"/>
    <mergeCell ref="O8:P8"/>
    <mergeCell ref="N208:Q208"/>
    <mergeCell ref="F209:I209"/>
    <mergeCell ref="N214:Q214"/>
    <mergeCell ref="F224:I224"/>
    <mergeCell ref="F258:I258"/>
    <mergeCell ref="L258:M258"/>
    <mergeCell ref="N258:Q258"/>
    <mergeCell ref="F208:I208"/>
    <mergeCell ref="L208:M208"/>
    <mergeCell ref="N209:Q209"/>
    <mergeCell ref="N168:Q168"/>
    <mergeCell ref="F176:I176"/>
    <mergeCell ref="N179:Q179"/>
    <mergeCell ref="F179:I179"/>
    <mergeCell ref="F177:I177"/>
    <mergeCell ref="L177:M177"/>
    <mergeCell ref="F174:I174"/>
    <mergeCell ref="L174:M174"/>
    <mergeCell ref="N178:Q178"/>
    <mergeCell ref="F173:I173"/>
    <mergeCell ref="N198:Q198"/>
    <mergeCell ref="F201:I201"/>
    <mergeCell ref="L179:M179"/>
    <mergeCell ref="F196:I196"/>
    <mergeCell ref="L196:M196"/>
    <mergeCell ref="N196:Q196"/>
    <mergeCell ref="F190:I190"/>
    <mergeCell ref="L187:M187"/>
    <mergeCell ref="N187:Q187"/>
    <mergeCell ref="F183:I183"/>
    <mergeCell ref="N269:Q269"/>
    <mergeCell ref="F250:I250"/>
    <mergeCell ref="L250:M250"/>
    <mergeCell ref="N250:Q250"/>
    <mergeCell ref="F249:I249"/>
    <mergeCell ref="L249:M249"/>
    <mergeCell ref="N249:Q249"/>
    <mergeCell ref="L252:M252"/>
    <mergeCell ref="N252:Q252"/>
    <mergeCell ref="N255:Q255"/>
    <mergeCell ref="N272:Q272"/>
    <mergeCell ref="L240:M240"/>
    <mergeCell ref="L228:M228"/>
    <mergeCell ref="N239:Q239"/>
    <mergeCell ref="N259:Q259"/>
    <mergeCell ref="F271:I271"/>
    <mergeCell ref="L271:M271"/>
    <mergeCell ref="N271:Q271"/>
    <mergeCell ref="F269:I269"/>
    <mergeCell ref="L269:M269"/>
    <mergeCell ref="N279:Q279"/>
    <mergeCell ref="F277:I277"/>
    <mergeCell ref="F270:I270"/>
    <mergeCell ref="L270:M270"/>
    <mergeCell ref="N270:Q270"/>
    <mergeCell ref="N276:Q276"/>
    <mergeCell ref="F275:I275"/>
    <mergeCell ref="L275:M275"/>
    <mergeCell ref="N275:Q275"/>
    <mergeCell ref="F272:I272"/>
    <mergeCell ref="F281:I281"/>
    <mergeCell ref="L281:M281"/>
    <mergeCell ref="N281:Q281"/>
    <mergeCell ref="F280:I280"/>
    <mergeCell ref="L280:M280"/>
    <mergeCell ref="N280:Q280"/>
    <mergeCell ref="F185:I185"/>
    <mergeCell ref="L185:M185"/>
    <mergeCell ref="N185:Q185"/>
    <mergeCell ref="L176:M176"/>
    <mergeCell ref="N176:Q176"/>
    <mergeCell ref="F180:I180"/>
    <mergeCell ref="L180:M180"/>
    <mergeCell ref="N177:Q177"/>
    <mergeCell ref="L183:M183"/>
    <mergeCell ref="N183:Q183"/>
    <mergeCell ref="N278:Q278"/>
    <mergeCell ref="L195:M195"/>
    <mergeCell ref="N195:Q195"/>
    <mergeCell ref="N226:Q226"/>
    <mergeCell ref="F230:I230"/>
    <mergeCell ref="L230:M230"/>
    <mergeCell ref="N230:Q230"/>
    <mergeCell ref="F217:I217"/>
    <mergeCell ref="L273:M273"/>
    <mergeCell ref="N273:Q273"/>
    <mergeCell ref="L277:M277"/>
    <mergeCell ref="F231:I231"/>
    <mergeCell ref="L231:M231"/>
    <mergeCell ref="N231:Q231"/>
    <mergeCell ref="F274:I274"/>
    <mergeCell ref="L274:M274"/>
    <mergeCell ref="N274:Q274"/>
    <mergeCell ref="N277:Q277"/>
    <mergeCell ref="F273:I273"/>
    <mergeCell ref="L272:M272"/>
    <mergeCell ref="F278:I278"/>
    <mergeCell ref="L278:M278"/>
    <mergeCell ref="L217:M217"/>
    <mergeCell ref="F226:I226"/>
    <mergeCell ref="F279:I279"/>
    <mergeCell ref="L279:M279"/>
    <mergeCell ref="F276:I276"/>
    <mergeCell ref="L276:M276"/>
    <mergeCell ref="F259:I259"/>
    <mergeCell ref="L259:M259"/>
    <mergeCell ref="T113:U114"/>
    <mergeCell ref="V113:W114"/>
    <mergeCell ref="R80:W80"/>
    <mergeCell ref="R84:S84"/>
    <mergeCell ref="T84:U84"/>
    <mergeCell ref="F145:I145"/>
    <mergeCell ref="L145:M145"/>
    <mergeCell ref="N145:Q145"/>
    <mergeCell ref="N90:Q90"/>
    <mergeCell ref="N91:Q91"/>
    <mergeCell ref="R105:S105"/>
    <mergeCell ref="T105:U105"/>
    <mergeCell ref="R86:S86"/>
    <mergeCell ref="R118:S119"/>
    <mergeCell ref="T86:U86"/>
    <mergeCell ref="R93:S93"/>
    <mergeCell ref="T93:U93"/>
    <mergeCell ref="R100:S100"/>
    <mergeCell ref="R111:W112"/>
    <mergeCell ref="R113:S114"/>
    <mergeCell ref="R89:S89"/>
    <mergeCell ref="R99:S99"/>
    <mergeCell ref="T89:U89"/>
    <mergeCell ref="T99:U99"/>
    <mergeCell ref="M29:P29"/>
    <mergeCell ref="M30:P30"/>
    <mergeCell ref="M31:P31"/>
    <mergeCell ref="R83:W83"/>
    <mergeCell ref="N92:Q92"/>
    <mergeCell ref="N93:Q93"/>
    <mergeCell ref="N169:Q169"/>
    <mergeCell ref="F170:I170"/>
    <mergeCell ref="L170:M170"/>
    <mergeCell ref="T118:U119"/>
    <mergeCell ref="V118:W119"/>
    <mergeCell ref="R116:W117"/>
    <mergeCell ref="F167:I167"/>
    <mergeCell ref="L167:M167"/>
    <mergeCell ref="F168:I168"/>
    <mergeCell ref="L168:M168"/>
    <mergeCell ref="F171:I171"/>
    <mergeCell ref="L171:M171"/>
    <mergeCell ref="F172:I172"/>
    <mergeCell ref="L172:M172"/>
    <mergeCell ref="F146:I146"/>
    <mergeCell ref="L146:M146"/>
    <mergeCell ref="F169:I169"/>
    <mergeCell ref="L169:M169"/>
    <mergeCell ref="F150:I150"/>
    <mergeCell ref="L150:M150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Y1:Z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60" r:id="rId2"/>
  <headerFooter>
    <oddFooter>&amp;CStrana &amp;P z &amp;N</oddFooter>
  </headerFooter>
  <ignoredErrors>
    <ignoredError sqref="N198 N20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Lukas Janku</cp:lastModifiedBy>
  <cp:lastPrinted>2020-04-07T07:36:55Z</cp:lastPrinted>
  <dcterms:created xsi:type="dcterms:W3CDTF">2016-03-15T14:32:29Z</dcterms:created>
  <dcterms:modified xsi:type="dcterms:W3CDTF">2020-08-18T12:46:48Z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