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" windowHeight="945" activeTab="0"/>
  </bookViews>
  <sheets>
    <sheet name="NN" sheetId="1" r:id="rId1"/>
  </sheets>
  <definedNames>
    <definedName name="_xlnm.Print_Titles" localSheetId="0">'NN'!$120:$120</definedName>
    <definedName name="_xlnm.Print_Area" localSheetId="0">'NN'!$C$4:$Q$70,'NN'!$C$76:$Q$105,'NN'!$C$111:$Q$282</definedName>
  </definedNames>
  <calcPr fullCalcOnLoad="1"/>
</workbook>
</file>

<file path=xl/sharedStrings.xml><?xml version="1.0" encoding="utf-8"?>
<sst xmlns="http://schemas.openxmlformats.org/spreadsheetml/2006/main" count="896" uniqueCount="386">
  <si>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</si>
  <si>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</si>
  <si>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</si>
  <si>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</si>
  <si>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</si>
  <si>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</si>
  <si>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</si>
  <si>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</si>
  <si>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</si>
  <si>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</si>
  <si>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</si>
  <si>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</si>
  <si>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</si>
  <si>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</si>
  <si>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</si>
  <si>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</si>
  <si>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</si>
  <si>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</si>
  <si>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</si>
  <si>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</si>
  <si>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</si>
  <si>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</si>
  <si>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</si>
  <si>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</si>
  <si>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</si>
  <si>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</si>
  <si>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</si>
  <si>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</si>
  <si>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</si>
  <si>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</si>
  <si>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</si>
  <si>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</si>
  <si>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</si>
  <si>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</si>
  <si>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</si>
  <si>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</si>
  <si>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</si>
  <si>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</si>
  <si>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</si>
  <si>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{43c3154f-c93c-4b94-81e9-67918da0bf6c}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</si>
  <si>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</si>
  <si>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</si>
  <si>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</si>
  <si>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</si>
  <si>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</si>
  <si>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</si>
  <si>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</si>
  <si>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</si>
  <si>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</si>
  <si>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</si>
  <si>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</si>
  <si>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</si>
  <si>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</si>
  <si>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</si>
  <si>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</si>
  <si>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</si>
  <si>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</si>
  <si>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</si>
  <si>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</si>
  <si>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</si>
  <si>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</si>
  <si>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</si>
  <si>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</si>
  <si>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</si>
  <si>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</si>
  <si>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</si>
  <si>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</si>
  <si>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</si>
  <si>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</si>
  <si>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</si>
  <si>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</si>
  <si>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</si>
  <si>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</si>
  <si>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</si>
  <si>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</si>
  <si>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</si>
  <si>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</si>
  <si>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</si>
  <si>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</si>
  <si>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</si>
  <si>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</si>
  <si>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16</t>
  </si>
  <si>
    <t>624823024</t>
  </si>
  <si>
    <t>742231100</t>
  </si>
  <si>
    <t>1793308379</t>
  </si>
  <si>
    <t>M</t>
  </si>
  <si>
    <t>32</t>
  </si>
  <si>
    <t>-1378008195</t>
  </si>
  <si>
    <t>5</t>
  </si>
  <si>
    <t>74281111R</t>
  </si>
  <si>
    <t>1738727196</t>
  </si>
  <si>
    <t>743112115</t>
  </si>
  <si>
    <t>Montáž trubka plastová ohebná D 23 mm uložená pevně</t>
  </si>
  <si>
    <t>m</t>
  </si>
  <si>
    <t>1439816617</t>
  </si>
  <si>
    <t>345710510</t>
  </si>
  <si>
    <t>1531122796</t>
  </si>
  <si>
    <t>743112117</t>
  </si>
  <si>
    <t>Montáž trubka plastová ohebná D 36 mm uložená pevně</t>
  </si>
  <si>
    <t>673168677</t>
  </si>
  <si>
    <t>345710940</t>
  </si>
  <si>
    <t>-131167248</t>
  </si>
  <si>
    <t>-1370384039</t>
  </si>
  <si>
    <t>2057692516</t>
  </si>
  <si>
    <t>ks</t>
  </si>
  <si>
    <t>-185570223</t>
  </si>
  <si>
    <t>soubor</t>
  </si>
  <si>
    <t>74991111R</t>
  </si>
  <si>
    <t>013254000</t>
  </si>
  <si>
    <t>Dokumentace skutečného provedení stavby</t>
  </si>
  <si>
    <t>1024</t>
  </si>
  <si>
    <t>1272706007</t>
  </si>
  <si>
    <t>071103000</t>
  </si>
  <si>
    <t>-2136760690</t>
  </si>
  <si>
    <t>092103001</t>
  </si>
  <si>
    <t>Náklady na zkušební provoz</t>
  </si>
  <si>
    <t>-1231352590</t>
  </si>
  <si>
    <t>1) Krycí list rozpočtu</t>
  </si>
  <si>
    <t>2) Rekapitulace rozpočtu</t>
  </si>
  <si>
    <t>3) Rozpočet</t>
  </si>
  <si>
    <t>Rekapitulace stavby</t>
  </si>
  <si>
    <t>hod</t>
  </si>
  <si>
    <t>Montáž rozvodné skříně do 50 kg</t>
  </si>
  <si>
    <t>35711289R</t>
  </si>
  <si>
    <t>718111222</t>
  </si>
  <si>
    <t>341828522</t>
  </si>
  <si>
    <t>Trubka korugovaná 50/41</t>
  </si>
  <si>
    <t>749115515</t>
  </si>
  <si>
    <t>340520000</t>
  </si>
  <si>
    <t>zemnící drát FeZn d10</t>
  </si>
  <si>
    <t>749322286</t>
  </si>
  <si>
    <t>340550876</t>
  </si>
  <si>
    <t>svorka SR03 (páska-drát)</t>
  </si>
  <si>
    <t>743112156</t>
  </si>
  <si>
    <t>345710018</t>
  </si>
  <si>
    <t>092100008</t>
  </si>
  <si>
    <t>749300748</t>
  </si>
  <si>
    <t>340550123</t>
  </si>
  <si>
    <t>Svorka AB vč. pásky Cu</t>
  </si>
  <si>
    <t>HSV - Práce a dodávky HSV</t>
  </si>
  <si>
    <t xml:space="preserve">    9 - Ostatní konstrukce a práce, bourání</t>
  </si>
  <si>
    <t>971033141</t>
  </si>
  <si>
    <t>Vybourání otvorů ve zdivu cihelném D do 60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</si>
  <si>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</si>
  <si>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</si>
  <si>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</si>
  <si>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</si>
  <si>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974082214</t>
  </si>
  <si>
    <t>Vysekání rýh pro vodiče v omítce MC stěn š do 70 mm</t>
  </si>
  <si>
    <t>740991200</t>
  </si>
  <si>
    <t>Montáž krabice zapuštěná plastová kruhová typ KU68/2-1902, KO125</t>
  </si>
  <si>
    <t>743411111</t>
  </si>
  <si>
    <t>345715110</t>
  </si>
  <si>
    <t>345715210</t>
  </si>
  <si>
    <t>krabice univerzální z PH KU 68/2-1903</t>
  </si>
  <si>
    <t>345715240</t>
  </si>
  <si>
    <t>krabice přístrojová odbočná s víčkem z PH KO125</t>
  </si>
  <si>
    <t>743411121</t>
  </si>
  <si>
    <t>Montáž krabice zapuštěná plastová čtyřhranná typ KO100, KO125</t>
  </si>
  <si>
    <t>10.033.023</t>
  </si>
  <si>
    <t>Krabice  IP65</t>
  </si>
  <si>
    <t>KS</t>
  </si>
  <si>
    <t>743611121</t>
  </si>
  <si>
    <t>354410730</t>
  </si>
  <si>
    <t>drát průměr 10 mm FeZn</t>
  </si>
  <si>
    <t>743622200</t>
  </si>
  <si>
    <t>Montáž svorka hromosvodná typ ST, SJ, SK, SZ, SR01, 02 se 3 šrouby</t>
  </si>
  <si>
    <t>354420290</t>
  </si>
  <si>
    <t>svorka uzemnění  SU nerez univerzální</t>
  </si>
  <si>
    <t>744211111</t>
  </si>
  <si>
    <t>Montáž vodič Cu izolovaný sk.1 do 1 kV žíla 0,35 až 6 mm2 do stěny</t>
  </si>
  <si>
    <t>341408260</t>
  </si>
  <si>
    <t>vodič silový s Cu jádrem CY H07 V-U 6 mm2</t>
  </si>
  <si>
    <t>744211112</t>
  </si>
  <si>
    <t>Montáž vodič Cu izolovaný sk.1 do 1 kV žíla 10 až 16 mm2 do stěny</t>
  </si>
  <si>
    <t>341408270</t>
  </si>
  <si>
    <t>vodič silový s Cu jádrem CY H07 V-U 10 mm2</t>
  </si>
  <si>
    <t>744411220</t>
  </si>
  <si>
    <t>Montáž kabel Cu sk.2 do 1 kV do 0,20 kg pod omítku stěn</t>
  </si>
  <si>
    <t>341110300</t>
  </si>
  <si>
    <t>341110050</t>
  </si>
  <si>
    <t>341110380</t>
  </si>
  <si>
    <t>kabel silový s Cu jádrem CYKY 5x1,5 mm2</t>
  </si>
  <si>
    <t>744411230</t>
  </si>
  <si>
    <t>Montáž kabel Cu sk.2 do 1 kV do 0,40 kg pod omítku stěn</t>
  </si>
  <si>
    <t>341110940</t>
  </si>
  <si>
    <t>kabel silový s Cu jádrem CYKY 5x2,5 mm2</t>
  </si>
  <si>
    <t>341110360</t>
  </si>
  <si>
    <t>kabel silový s Cu jádrem CYKY 3x2,5 mm2</t>
  </si>
  <si>
    <t xml:space="preserve">    746 - Elektromontáže - soubory pro vodiče</t>
  </si>
  <si>
    <t>746211110</t>
  </si>
  <si>
    <t>Ukončení vodič izolovaný do 2,5mm2 v rozváděči nebo na přístroji</t>
  </si>
  <si>
    <t>21060624</t>
  </si>
  <si>
    <t>SVORKA WAGO 221-415 5x2,5</t>
  </si>
  <si>
    <t>68500231</t>
  </si>
  <si>
    <t>SVORKA ST 5 NA POTRUBI</t>
  </si>
  <si>
    <t>68500240</t>
  </si>
  <si>
    <t>OZNAC.STITEK C.1</t>
  </si>
  <si>
    <t>345723090</t>
  </si>
  <si>
    <t>páska stahovací kabelová VPP 4/280</t>
  </si>
  <si>
    <t>100 kus</t>
  </si>
  <si>
    <t>746211140</t>
  </si>
  <si>
    <t>746591510</t>
  </si>
  <si>
    <t>Montáž pospojení</t>
  </si>
  <si>
    <t>10.939.562</t>
  </si>
  <si>
    <t>747111111</t>
  </si>
  <si>
    <t>Montáž vypínač nástěnný 1-jednopólový prostředí obyčejné nebo vlhké</t>
  </si>
  <si>
    <t>747111126</t>
  </si>
  <si>
    <t>Montáž přepínač nástěnný 6-střídavý prostředí obyčejné nebo vlhké</t>
  </si>
  <si>
    <t>747111128</t>
  </si>
  <si>
    <t>Montáž přepínač nástěnný 7-křížový prostředí obyčejné nebo vlhké</t>
  </si>
  <si>
    <t>345357130</t>
  </si>
  <si>
    <t>747161060</t>
  </si>
  <si>
    <t>747161340</t>
  </si>
  <si>
    <t>345551240R</t>
  </si>
  <si>
    <t>7471621R</t>
  </si>
  <si>
    <t>Podružný montážní materiál</t>
  </si>
  <si>
    <t>748121142</t>
  </si>
  <si>
    <t>34814435R1</t>
  </si>
  <si>
    <t>748121211</t>
  </si>
  <si>
    <t>Montáž svítidlo zářivkové bytové nástěnné přisazené 1 zdroj</t>
  </si>
  <si>
    <t>74899220R</t>
  </si>
  <si>
    <t>zkouška nouzových svítidel</t>
  </si>
  <si>
    <t>748992300</t>
  </si>
  <si>
    <t>Měření intenzity osvětlení</t>
  </si>
  <si>
    <t>348381000R</t>
  </si>
  <si>
    <t>Koordinace s provozovatelem / investorem</t>
  </si>
  <si>
    <t>krabice přístrojová instalační KP 68/1</t>
  </si>
  <si>
    <t>345715841</t>
  </si>
  <si>
    <t>krabice přístrojová odbočná s víčkem z PH / IP40</t>
  </si>
  <si>
    <t>Montáž vodič uzemňovací drát nebo lano D do 10 mm / v liště / pod omítkou</t>
  </si>
  <si>
    <t>341408258</t>
  </si>
  <si>
    <t>341408256</t>
  </si>
  <si>
    <t>vodič silový s Cu jádrem CY H07 V-U 2 mm2</t>
  </si>
  <si>
    <t>vodič silový s Cu jádrem CY H07 V-U 4 mm2</t>
  </si>
  <si>
    <t>341110382</t>
  </si>
  <si>
    <t>kabel silový s Cu jádrem CYKY 7x1,5 mm2</t>
  </si>
  <si>
    <t>744411260</t>
  </si>
  <si>
    <t>Montáž kabel Cu sk.2 do 1 kV do 1,10 kg pod omítku stěn</t>
  </si>
  <si>
    <t>103541000R</t>
  </si>
  <si>
    <t>spínač jednopólový 10A bílý, IP44</t>
  </si>
  <si>
    <t>Montáž zásuvka chráněná bezšroubové připojení v krabici L+N+PE dvojí zapojení prostř. základní,vlhké</t>
  </si>
  <si>
    <t>zásuvka 1násobná 16A IP 44 bílá</t>
  </si>
  <si>
    <t>Montáž svítidlo zářivkové bytové stropní do dvou zdrojů</t>
  </si>
  <si>
    <t>971033148</t>
  </si>
  <si>
    <t>Vybourání otvorů ve zdivu cihelném D do 150 mm na MVC nebo MV tl do 300 mm</t>
  </si>
  <si>
    <t>Koordinace vypnutí stavby, prozatímní napájení staveništního rozvaděče</t>
  </si>
  <si>
    <t>013254000R</t>
  </si>
  <si>
    <t>m2</t>
  </si>
  <si>
    <t>Ekologická likvidace odpadů</t>
  </si>
  <si>
    <t>092203041</t>
  </si>
  <si>
    <t>340520545R</t>
  </si>
  <si>
    <t>10.048.852R</t>
  </si>
  <si>
    <t>345355554</t>
  </si>
  <si>
    <t>345357691</t>
  </si>
  <si>
    <t>743681100D</t>
  </si>
  <si>
    <t>práce ve výšce nad 3m</t>
  </si>
  <si>
    <t>35714716R</t>
  </si>
  <si>
    <t>357118715R</t>
  </si>
  <si>
    <t>trubka elektroinstalační ohebná D23 mm</t>
  </si>
  <si>
    <t>trubka elektroinstalační ohebná D36 mm</t>
  </si>
  <si>
    <t>Montáž krabice nástěnné šroubové připojení 1L+N+PE se zapojením vodičů</t>
  </si>
  <si>
    <t>34814435R2</t>
  </si>
  <si>
    <t>749115555</t>
  </si>
  <si>
    <t>zemnící drát AlMgSi d8 polotvrdý</t>
  </si>
  <si>
    <t>340521555</t>
  </si>
  <si>
    <t>749008122</t>
  </si>
  <si>
    <t>zemnicí páska FeZn 30/4</t>
  </si>
  <si>
    <t>340520874</t>
  </si>
  <si>
    <t>zemnící páska FeZn 30/4</t>
  </si>
  <si>
    <t>749136982</t>
  </si>
  <si>
    <t>ochranný úhelník  vč. DOT a držáků</t>
  </si>
  <si>
    <t>340520522</t>
  </si>
  <si>
    <t>ochranný úhelník vč. DOT a držáků</t>
  </si>
  <si>
    <t>749136989</t>
  </si>
  <si>
    <t>podpěra na střechu - PV</t>
  </si>
  <si>
    <t>340520528</t>
  </si>
  <si>
    <t>749136107</t>
  </si>
  <si>
    <t>svorka spojovací SS</t>
  </si>
  <si>
    <t>340520512</t>
  </si>
  <si>
    <t>749130522</t>
  </si>
  <si>
    <t>svorka zkušební SZ  vč. čísla svodu</t>
  </si>
  <si>
    <t>340528479</t>
  </si>
  <si>
    <t>svorka zkušební SZ vč. čísla svodu</t>
  </si>
  <si>
    <t>749136650</t>
  </si>
  <si>
    <t xml:space="preserve">svorka křížová SK </t>
  </si>
  <si>
    <t>340851699</t>
  </si>
  <si>
    <t xml:space="preserve">svorka okapová SO </t>
  </si>
  <si>
    <t>749136522</t>
  </si>
  <si>
    <t>svorka SR02 (páska-páska)</t>
  </si>
  <si>
    <t>svorka SR02</t>
  </si>
  <si>
    <t>749310447R</t>
  </si>
  <si>
    <t>Zemnící tyč 1,5 m / FeZn se svorkou</t>
  </si>
  <si>
    <t>340556354R</t>
  </si>
  <si>
    <t>Zemnící tyč 1,5m / FeZn se svorkou</t>
  </si>
  <si>
    <t>Podružný, spojovací, připojovací, kotevní a upevňovací materiál, svorky a - veškeré příslušenství, asfaltový nátěr</t>
  </si>
  <si>
    <t>340550847R</t>
  </si>
  <si>
    <t>35714717R</t>
  </si>
  <si>
    <t>Lišta vkládací 40x20mm vč víka</t>
  </si>
  <si>
    <t>345357601</t>
  </si>
  <si>
    <t>747111115</t>
  </si>
  <si>
    <t>345357695</t>
  </si>
  <si>
    <t>Montáž vypínač nástěnný 5-dvoupólový prostředí obyčejné nebo vlhké</t>
  </si>
  <si>
    <t>spínač řazení 6 10A bílý IP44</t>
  </si>
  <si>
    <t>spínač jednopólový řazení 5 10A bílý, IP20, komplet</t>
  </si>
  <si>
    <t>spínač jednopólový řazení 1 10A bílý, IP20, komplet</t>
  </si>
  <si>
    <t>spínač řazení 6 10A bílý IP20, komplet</t>
  </si>
  <si>
    <t>spínač řazení 7 10A bílý IP20</t>
  </si>
  <si>
    <t>Krabice vývodka do 5x2,5mm2</t>
  </si>
  <si>
    <t>345551200R</t>
  </si>
  <si>
    <t>zásuvka 1násobná 16A IP 20 bílá komplet</t>
  </si>
  <si>
    <t>345551250R</t>
  </si>
  <si>
    <t>zásuvka 2násobná 16A IP 20 bílá komplet</t>
  </si>
  <si>
    <t>34814435R3</t>
  </si>
  <si>
    <t>34814435R4</t>
  </si>
  <si>
    <t>34814435R5</t>
  </si>
  <si>
    <t>34814435R6</t>
  </si>
  <si>
    <t>34814435R7</t>
  </si>
  <si>
    <t>34814435R8</t>
  </si>
  <si>
    <t>N - Svítidlo LED nouzové s piktogramy 8W/1 hod</t>
  </si>
  <si>
    <t>Materiál pro stavební přípomoce / zához rýh pro vodiče a kabely</t>
  </si>
  <si>
    <t>742231100D</t>
  </si>
  <si>
    <t>341408276</t>
  </si>
  <si>
    <t>vodič silový s Cu jádrem CY H07 V-U 16 mm2</t>
  </si>
  <si>
    <t>103541080R</t>
  </si>
  <si>
    <t>103541040R</t>
  </si>
  <si>
    <t>kabel silový s Cu jádrem CYKY-J 5x6mm2</t>
  </si>
  <si>
    <t>Ukončení vodič izolovaný do 16 mm2 v rozváděči nebo na přístroji</t>
  </si>
  <si>
    <t>345355551</t>
  </si>
  <si>
    <t>345551254R</t>
  </si>
  <si>
    <t>zásuvka 2násobná 16A IP 20 bílá s přepěťovou ochrannou "D"</t>
  </si>
  <si>
    <t xml:space="preserve">Montáž krabice nástěnné šroubové připojení </t>
  </si>
  <si>
    <t>749310450R</t>
  </si>
  <si>
    <t>340556350R</t>
  </si>
  <si>
    <t xml:space="preserve">Stavební přípomoce </t>
  </si>
  <si>
    <t>35714717R2</t>
  </si>
  <si>
    <t>35714717R1</t>
  </si>
  <si>
    <t>742231106</t>
  </si>
  <si>
    <t>742268485</t>
  </si>
  <si>
    <t>Přípojnice hlavního /lokálního pospojení</t>
  </si>
  <si>
    <t>718111220</t>
  </si>
  <si>
    <t>341828520</t>
  </si>
  <si>
    <t>Trubka korugovaná 100/91</t>
  </si>
  <si>
    <t>kabel silový s Cu jádrem CYKY-O 3x1,5 mm2</t>
  </si>
  <si>
    <t>kabel silový s Cu jádrem CYKY-J 3x1,5 mm2</t>
  </si>
  <si>
    <t>kabel silový s Cu jádrem CYKY  4x25mm2</t>
  </si>
  <si>
    <t>Sada pro ochranné pospojení</t>
  </si>
  <si>
    <t>345355550</t>
  </si>
  <si>
    <t>spínač řazení 6+6 10A bílý IP20, komplet</t>
  </si>
  <si>
    <t>345357198</t>
  </si>
  <si>
    <t>spínač řazení 7 10A bílý IP44</t>
  </si>
  <si>
    <t>B - Svítidlo LED 58W / 8100lm
kruhové stropní / nástěnné přisazené, IP40</t>
  </si>
  <si>
    <t>F/IR - Svítidlo LED / žárovkové / zářivkové max 60W / IP44 s IR čidlem pohybu</t>
  </si>
  <si>
    <t>Oddálený hromosvod - izolační tyč 60cm vč. příslušenství</t>
  </si>
  <si>
    <t>Celková prohlídka elektrického rozvodu a zařízení do 1 milionu Kč</t>
  </si>
  <si>
    <t>Rozvaděč Rkuchyň</t>
  </si>
  <si>
    <t>Rozvaděč R1</t>
  </si>
  <si>
    <t>Rozvaděč R2</t>
  </si>
  <si>
    <t>Rozvaděč R3</t>
  </si>
  <si>
    <t>Kontrola a úpravy rozvaděče ER  vč. materiálu</t>
  </si>
  <si>
    <t>Demontáž stávajících rozvodů NN a úpravy tras rozvodů  vč. materiálu</t>
  </si>
  <si>
    <t>kabel silový s Cu jádrem CYKY-J 5x10mm2</t>
  </si>
  <si>
    <t>Krabice se spínačem do 5x6mm2</t>
  </si>
  <si>
    <t>Krabice STOP</t>
  </si>
  <si>
    <t>Zásuvka 400V/16A/IP44</t>
  </si>
  <si>
    <t>A - Svítidlo LED 27W 
kruhové stropní / nástěnné přisazené, IP40</t>
  </si>
  <si>
    <t>B/N - Svítidlo LED 58W / 8100lm
kruhové stropní / nástěnné přisazené, IP40 s invertorem</t>
  </si>
  <si>
    <t>C - Svítidlo zářivkové, AL lešť.mříž, přisazené, elektronický předř.,IP20,1x58W
L 58 W/840 G13,T8 Cool White 26 mm,58W,5200lm,10000hod</t>
  </si>
  <si>
    <t>C/N - Svítidlo zářivkové, AL lešť.mříž, přisazené, elektronický předř.,IP20,1x58W
L 58 W/840 G13,T8 Cool White 26 mm,58W,5200lm,10000hod s invertorem</t>
  </si>
  <si>
    <t>D - Svítidlo LED páska RGWB 14,4 W/m
v systémové AL liště s opálovým krytem - pod linku d=2,5m</t>
  </si>
  <si>
    <t>H - Svítidlo LED 71W / 8700 lm
stropní, přisazené, svěšené,  IP 20</t>
  </si>
  <si>
    <t>100a</t>
  </si>
  <si>
    <t>100b</t>
  </si>
  <si>
    <t>34814435R9</t>
  </si>
  <si>
    <t>34814435R10</t>
  </si>
  <si>
    <t>G - Svítidlo LED 2x25W / 3700 lm
průmyslové stropní, přisazené, IP 66</t>
  </si>
  <si>
    <t>G/N - Svítidlo LED 2x25W / 3700 lm
průmyslové stropní, přisazené, IP 66</t>
  </si>
  <si>
    <t>100c</t>
  </si>
  <si>
    <t>34814435R11</t>
  </si>
  <si>
    <t>E - Svítidlo zářivkové, AL lešť.mříž, přisazené, elektronický předř.,IP20,2x58W
L 58 W/840 G13,T8 Cool White 26 mm,58W,5200lm,10000hod</t>
  </si>
  <si>
    <t>100d</t>
  </si>
  <si>
    <t>34814435R12</t>
  </si>
  <si>
    <t>F - Svítidlo zářivkové asymetrické, 1x58 asym, elektronický předř.,IP20,1x58W,
L 58 W/840 G13,T8 Cool White 26 mm,58W,5200lm,10000hod</t>
  </si>
  <si>
    <t>Rezerva</t>
  </si>
  <si>
    <t>Rozvaděč ER</t>
  </si>
  <si>
    <t>Základní škola Dolní Podluží čp.364  - 1.PP                         Elektroinstalace NN (II.etapa)                                   PD P-317013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</si>
</sst>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color indexed="12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55"/>
      </top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/>
      <right/>
      <top/>
      <bottom style="dotted">
        <color rgb="FF969696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8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74" fontId="23" fillId="0" borderId="16" xfId="0" applyNumberFormat="1" applyFont="1" applyBorder="1" applyAlignment="1">
      <alignment/>
    </xf>
    <xf numFmtId="174" fontId="23" fillId="0" borderId="20" xfId="0" applyNumberFormat="1" applyFont="1" applyBorder="1" applyAlignment="1">
      <alignment/>
    </xf>
    <xf numFmtId="4" fontId="24" fillId="0" borderId="0" xfId="0" applyNumberFormat="1" applyFont="1" applyAlignment="1">
      <alignment vertic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21" xfId="0" applyFont="1" applyBorder="1" applyAlignment="1">
      <alignment/>
    </xf>
    <xf numFmtId="174" fontId="25" fillId="0" borderId="0" xfId="0" applyNumberFormat="1" applyFont="1" applyBorder="1" applyAlignment="1">
      <alignment/>
    </xf>
    <xf numFmtId="174" fontId="25" fillId="0" borderId="2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75" fontId="0" fillId="0" borderId="32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/>
    </xf>
    <xf numFmtId="4" fontId="21" fillId="0" borderId="33" xfId="0" applyNumberFormat="1" applyFont="1" applyBorder="1" applyAlignment="1">
      <alignment/>
    </xf>
    <xf numFmtId="4" fontId="21" fillId="0" borderId="33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74" fontId="16" fillId="0" borderId="0" xfId="0" applyNumberFormat="1" applyFont="1" applyBorder="1" applyAlignment="1">
      <alignment vertical="center"/>
    </xf>
    <xf numFmtId="174" fontId="16" fillId="0" borderId="2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 applyProtection="1">
      <alignment vertical="center"/>
      <protection locked="0"/>
    </xf>
    <xf numFmtId="0" fontId="66" fillId="0" borderId="32" xfId="0" applyFont="1" applyBorder="1" applyAlignment="1" applyProtection="1">
      <alignment horizontal="center" vertical="center"/>
      <protection/>
    </xf>
    <xf numFmtId="49" fontId="66" fillId="0" borderId="32" xfId="0" applyNumberFormat="1" applyFont="1" applyBorder="1" applyAlignment="1" applyProtection="1">
      <alignment horizontal="left" vertical="center" wrapText="1"/>
      <protection/>
    </xf>
    <xf numFmtId="0" fontId="66" fillId="0" borderId="32" xfId="0" applyFont="1" applyBorder="1" applyAlignment="1" applyProtection="1">
      <alignment horizontal="center" vertical="center" wrapText="1"/>
      <protection/>
    </xf>
    <xf numFmtId="175" fontId="66" fillId="0" borderId="32" xfId="0" applyNumberFormat="1" applyFont="1" applyBorder="1" applyAlignment="1" applyProtection="1">
      <alignment vertical="center"/>
      <protection/>
    </xf>
    <xf numFmtId="0" fontId="16" fillId="0" borderId="21" xfId="0" applyFont="1" applyBorder="1" applyAlignment="1">
      <alignment horizontal="left" vertical="center"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66" fillId="0" borderId="32" xfId="0" applyFont="1" applyBorder="1" applyAlignment="1" applyProtection="1">
      <alignment horizontal="left" vertical="center" wrapText="1"/>
      <protection/>
    </xf>
    <xf numFmtId="0" fontId="66" fillId="0" borderId="32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66" fillId="0" borderId="32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4" fontId="0" fillId="0" borderId="32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4" fontId="4" fillId="0" borderId="29" xfId="0" applyNumberFormat="1" applyFont="1" applyBorder="1" applyAlignment="1" applyProtection="1">
      <alignment vertical="center"/>
      <protection locked="0"/>
    </xf>
    <xf numFmtId="4" fontId="4" fillId="0" borderId="31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vertical="center"/>
    </xf>
    <xf numFmtId="4" fontId="21" fillId="0" borderId="24" xfId="0" applyNumberFormat="1" applyFont="1" applyBorder="1" applyAlignment="1">
      <alignment/>
    </xf>
    <xf numFmtId="4" fontId="21" fillId="0" borderId="24" xfId="0" applyNumberFormat="1" applyFont="1" applyBorder="1" applyAlignment="1">
      <alignment vertical="center"/>
    </xf>
    <xf numFmtId="4" fontId="4" fillId="0" borderId="30" xfId="0" applyNumberFormat="1" applyFont="1" applyBorder="1" applyAlignment="1" applyProtection="1">
      <alignment vertical="center"/>
      <protection locked="0"/>
    </xf>
    <xf numFmtId="4" fontId="21" fillId="0" borderId="30" xfId="0" applyNumberFormat="1" applyFont="1" applyBorder="1" applyAlignment="1">
      <alignment/>
    </xf>
    <xf numFmtId="4" fontId="21" fillId="0" borderId="3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/>
    </xf>
    <xf numFmtId="4" fontId="20" fillId="0" borderId="16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0" fontId="8" fillId="33" borderId="0" xfId="36" applyFont="1" applyFill="1" applyAlignment="1" applyProtection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65" fillId="0" borderId="34" xfId="0" applyNumberFormat="1" applyFont="1" applyBorder="1" applyAlignment="1">
      <alignment/>
    </xf>
    <xf numFmtId="4" fontId="65" fillId="0" borderId="34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3" fontId="13" fillId="0" borderId="0" xfId="0" applyNumberFormat="1" applyFont="1" applyBorder="1" applyAlignment="1">
      <alignment horizontal="left" vertical="center"/>
    </xf>
    <xf numFmtId="0" fontId="13" fillId="34" borderId="3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/>
    </xf>
    <xf numFmtId="4" fontId="11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9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1" fillId="34" borderId="1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3"/>
  <sheetViews>
    <sheetView showGridLines="0" tabSelected="1" zoomScale="85" zoomScaleNormal="85" zoomScalePageLayoutView="0" workbookViewId="0" topLeftCell="A1">
      <pane ySplit="1" topLeftCell="A273" activePane="bottomLeft" state="frozen"/>
      <selection pane="topLeft" activeCell="A1" sqref="A1"/>
      <selection pane="bottomLeft" activeCell="S41" sqref="S41"/>
    </sheetView>
  </sheetViews>
  <sheetFormatPr defaultColWidth="9.33203125" defaultRowHeight="13.5"/>
  <cols>
    <col min="1" max="1" width="7.16015625" style="14" customWidth="1"/>
    <col min="2" max="2" width="1.5" style="14" customWidth="1"/>
    <col min="3" max="3" width="4.83203125" style="14" customWidth="1"/>
    <col min="4" max="4" width="3.66015625" style="14" customWidth="1"/>
    <col min="5" max="5" width="14.66015625" style="14" customWidth="1"/>
    <col min="6" max="7" width="9.5" style="14" customWidth="1"/>
    <col min="8" max="8" width="10.66015625" style="14" customWidth="1"/>
    <col min="9" max="9" width="6" style="14" customWidth="1"/>
    <col min="10" max="10" width="4.5" style="14" customWidth="1"/>
    <col min="11" max="11" width="9.83203125" style="14" customWidth="1"/>
    <col min="12" max="12" width="10.33203125" style="14" customWidth="1"/>
    <col min="13" max="14" width="5.16015625" style="14" customWidth="1"/>
    <col min="15" max="15" width="1.66796875" style="14" customWidth="1"/>
    <col min="16" max="16" width="10.66015625" style="14" customWidth="1"/>
    <col min="17" max="17" width="3.5" style="14" customWidth="1"/>
    <col min="18" max="18" width="1.5" style="14" customWidth="1"/>
    <col min="19" max="19" width="7" style="14" customWidth="1"/>
    <col min="20" max="20" width="25.5" style="14" hidden="1" customWidth="1"/>
    <col min="21" max="21" width="14" style="14" hidden="1" customWidth="1"/>
    <col min="22" max="22" width="10.5" style="14" hidden="1" customWidth="1"/>
    <col min="23" max="23" width="14" style="14" hidden="1" customWidth="1"/>
    <col min="24" max="24" width="10.5" style="14" hidden="1" customWidth="1"/>
    <col min="25" max="25" width="12.83203125" style="14" hidden="1" customWidth="1"/>
    <col min="26" max="26" width="9.5" style="14" hidden="1" customWidth="1"/>
    <col min="27" max="27" width="12.83203125" style="14" hidden="1" customWidth="1"/>
    <col min="28" max="28" width="14" style="14" hidden="1" customWidth="1"/>
    <col min="29" max="29" width="9.5" style="14" customWidth="1"/>
    <col min="30" max="30" width="12.83203125" style="14" customWidth="1"/>
    <col min="31" max="31" width="14" style="14" customWidth="1"/>
    <col min="32" max="43" width="9.33203125" style="14" customWidth="1"/>
    <col min="44" max="64" width="9.16015625" style="14" hidden="1" customWidth="1"/>
    <col min="65" max="16384" width="9.33203125" style="14" customWidth="1"/>
  </cols>
  <sheetData>
    <row r="1" spans="1:66" ht="21.75" customHeight="1">
      <c r="A1" s="9"/>
      <c r="B1" s="10"/>
      <c r="C1" s="10"/>
      <c r="D1" s="11" t="s">
        <v>0</v>
      </c>
      <c r="E1" s="10"/>
      <c r="F1" s="12" t="s">
        <v>117</v>
      </c>
      <c r="G1" s="12"/>
      <c r="H1" s="171" t="s">
        <v>118</v>
      </c>
      <c r="I1" s="171"/>
      <c r="J1" s="171"/>
      <c r="K1" s="171"/>
      <c r="L1" s="12" t="s">
        <v>119</v>
      </c>
      <c r="M1" s="10"/>
      <c r="N1" s="10"/>
      <c r="O1" s="11" t="s">
        <v>41</v>
      </c>
      <c r="P1" s="10"/>
      <c r="Q1" s="10"/>
      <c r="R1" s="10"/>
      <c r="S1" s="12" t="s">
        <v>120</v>
      </c>
      <c r="T1" s="12"/>
      <c r="U1" s="9"/>
      <c r="V1" s="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98" t="s">
        <v>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72" t="s">
        <v>4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5" t="s">
        <v>39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42</v>
      </c>
    </row>
    <row r="4" spans="2:46" ht="36.75" customHeight="1">
      <c r="B4" s="19"/>
      <c r="C4" s="189" t="s">
        <v>43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1"/>
      <c r="T4" s="22" t="s">
        <v>5</v>
      </c>
      <c r="AT4" s="15" t="s">
        <v>2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s="23" customFormat="1" ht="32.25" customHeight="1">
      <c r="B6" s="24"/>
      <c r="C6" s="25"/>
      <c r="D6" s="26" t="s">
        <v>6</v>
      </c>
      <c r="E6" s="25"/>
      <c r="F6" s="200" t="s">
        <v>385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25"/>
      <c r="R6" s="27"/>
    </row>
    <row r="7" spans="2:18" s="23" customFormat="1" ht="14.25" customHeight="1">
      <c r="B7" s="24"/>
      <c r="C7" s="25"/>
      <c r="D7" s="28" t="s">
        <v>7</v>
      </c>
      <c r="E7" s="25"/>
      <c r="F7" s="29" t="s">
        <v>1</v>
      </c>
      <c r="G7" s="25"/>
      <c r="H7" s="25"/>
      <c r="I7" s="25"/>
      <c r="J7" s="25"/>
      <c r="K7" s="25"/>
      <c r="L7" s="25"/>
      <c r="M7" s="28" t="s">
        <v>8</v>
      </c>
      <c r="N7" s="25"/>
      <c r="O7" s="29" t="s">
        <v>1</v>
      </c>
      <c r="P7" s="25"/>
      <c r="Q7" s="25"/>
      <c r="R7" s="27"/>
    </row>
    <row r="8" spans="2:18" s="23" customFormat="1" ht="14.25" customHeight="1">
      <c r="B8" s="24"/>
      <c r="C8" s="25"/>
      <c r="D8" s="28" t="s">
        <v>10</v>
      </c>
      <c r="E8" s="25"/>
      <c r="F8" s="29" t="s">
        <v>11</v>
      </c>
      <c r="G8" s="25"/>
      <c r="H8" s="25"/>
      <c r="I8" s="25"/>
      <c r="J8" s="126" t="s">
        <v>11</v>
      </c>
      <c r="K8" s="25"/>
      <c r="L8" s="25"/>
      <c r="M8" s="28" t="s">
        <v>12</v>
      </c>
      <c r="N8" s="25"/>
      <c r="O8" s="178">
        <v>43422</v>
      </c>
      <c r="P8" s="177"/>
      <c r="Q8" s="25"/>
      <c r="R8" s="27"/>
    </row>
    <row r="9" spans="2:18" s="23" customFormat="1" ht="10.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7"/>
    </row>
    <row r="10" spans="2:18" s="23" customFormat="1" ht="14.25" customHeight="1">
      <c r="B10" s="24"/>
      <c r="C10" s="25"/>
      <c r="D10" s="28" t="s">
        <v>13</v>
      </c>
      <c r="E10" s="25"/>
      <c r="F10" s="25"/>
      <c r="G10" s="25"/>
      <c r="H10" s="25"/>
      <c r="I10" s="25"/>
      <c r="J10" s="25"/>
      <c r="K10" s="25"/>
      <c r="L10" s="25"/>
      <c r="M10" s="28" t="s">
        <v>14</v>
      </c>
      <c r="N10" s="25"/>
      <c r="O10" s="186"/>
      <c r="P10" s="177"/>
      <c r="Q10" s="25"/>
      <c r="R10" s="27"/>
    </row>
    <row r="11" spans="2:18" s="23" customFormat="1" ht="18" customHeight="1">
      <c r="B11" s="24"/>
      <c r="C11" s="25"/>
      <c r="D11" s="25"/>
      <c r="E11" s="29"/>
      <c r="F11" s="25"/>
      <c r="G11" s="25"/>
      <c r="H11" s="25"/>
      <c r="I11" s="25"/>
      <c r="J11" s="25"/>
      <c r="K11" s="25"/>
      <c r="L11" s="25"/>
      <c r="M11" s="28" t="s">
        <v>15</v>
      </c>
      <c r="N11" s="25"/>
      <c r="O11" s="186"/>
      <c r="P11" s="177"/>
      <c r="Q11" s="25"/>
      <c r="R11" s="27"/>
    </row>
    <row r="12" spans="2:18" s="23" customFormat="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7"/>
    </row>
    <row r="13" spans="2:18" s="23" customFormat="1" ht="14.25" customHeight="1">
      <c r="B13" s="24"/>
      <c r="C13" s="25"/>
      <c r="D13" s="28" t="s">
        <v>16</v>
      </c>
      <c r="E13" s="25"/>
      <c r="F13" s="25"/>
      <c r="G13" s="25"/>
      <c r="H13" s="25"/>
      <c r="I13" s="25"/>
      <c r="J13" s="25"/>
      <c r="K13" s="25"/>
      <c r="L13" s="25"/>
      <c r="M13" s="28" t="s">
        <v>14</v>
      </c>
      <c r="N13" s="25"/>
      <c r="O13" s="186"/>
      <c r="P13" s="177"/>
      <c r="Q13" s="25"/>
      <c r="R13" s="27"/>
    </row>
    <row r="14" spans="2:18" s="23" customFormat="1" ht="18" customHeight="1">
      <c r="B14" s="24"/>
      <c r="C14" s="25"/>
      <c r="D14" s="25"/>
      <c r="E14" s="29"/>
      <c r="F14" s="25"/>
      <c r="G14" s="25"/>
      <c r="H14" s="25"/>
      <c r="I14" s="25"/>
      <c r="J14" s="25"/>
      <c r="K14" s="25"/>
      <c r="L14" s="25"/>
      <c r="M14" s="28" t="s">
        <v>15</v>
      </c>
      <c r="N14" s="25"/>
      <c r="O14" s="186"/>
      <c r="P14" s="177"/>
      <c r="Q14" s="25"/>
      <c r="R14" s="27"/>
    </row>
    <row r="15" spans="2:18" s="23" customFormat="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7"/>
    </row>
    <row r="16" spans="2:18" s="23" customFormat="1" ht="14.25" customHeight="1">
      <c r="B16" s="24"/>
      <c r="C16" s="25"/>
      <c r="D16" s="28" t="s">
        <v>17</v>
      </c>
      <c r="E16" s="25"/>
      <c r="F16" s="25"/>
      <c r="G16" s="25"/>
      <c r="H16" s="25"/>
      <c r="I16" s="25"/>
      <c r="J16" s="25"/>
      <c r="K16" s="25"/>
      <c r="L16" s="25"/>
      <c r="M16" s="28" t="s">
        <v>14</v>
      </c>
      <c r="N16" s="25"/>
      <c r="O16" s="186"/>
      <c r="P16" s="177"/>
      <c r="Q16" s="25"/>
      <c r="R16" s="27"/>
    </row>
    <row r="17" spans="2:18" s="23" customFormat="1" ht="18" customHeight="1">
      <c r="B17" s="24"/>
      <c r="C17" s="25"/>
      <c r="D17" s="25"/>
      <c r="E17" s="29"/>
      <c r="F17" s="25"/>
      <c r="G17" s="25"/>
      <c r="H17" s="25"/>
      <c r="I17" s="25"/>
      <c r="J17" s="25"/>
      <c r="K17" s="25"/>
      <c r="L17" s="25"/>
      <c r="M17" s="28" t="s">
        <v>15</v>
      </c>
      <c r="N17" s="25"/>
      <c r="O17" s="186"/>
      <c r="P17" s="177"/>
      <c r="Q17" s="25"/>
      <c r="R17" s="27"/>
    </row>
    <row r="18" spans="2:18" s="23" customFormat="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7"/>
    </row>
    <row r="19" spans="2:18" s="23" customFormat="1" ht="14.25" customHeight="1">
      <c r="B19" s="24"/>
      <c r="C19" s="25"/>
      <c r="D19" s="28" t="s">
        <v>18</v>
      </c>
      <c r="E19" s="25"/>
      <c r="F19" s="25"/>
      <c r="G19" s="25"/>
      <c r="H19" s="25"/>
      <c r="I19" s="25"/>
      <c r="J19" s="25"/>
      <c r="K19" s="25"/>
      <c r="L19" s="25"/>
      <c r="M19" s="28" t="s">
        <v>14</v>
      </c>
      <c r="N19" s="25"/>
      <c r="O19" s="186"/>
      <c r="P19" s="177"/>
      <c r="Q19" s="25"/>
      <c r="R19" s="27"/>
    </row>
    <row r="20" spans="2:18" s="23" customFormat="1" ht="18" customHeight="1">
      <c r="B20" s="24"/>
      <c r="C20" s="25"/>
      <c r="D20" s="25"/>
      <c r="E20" s="29"/>
      <c r="F20" s="25"/>
      <c r="G20" s="25"/>
      <c r="H20" s="25"/>
      <c r="I20" s="25"/>
      <c r="J20" s="25"/>
      <c r="K20" s="25"/>
      <c r="L20" s="25"/>
      <c r="M20" s="28" t="s">
        <v>15</v>
      </c>
      <c r="N20" s="25"/>
      <c r="O20" s="186"/>
      <c r="P20" s="177"/>
      <c r="Q20" s="25"/>
      <c r="R20" s="27"/>
    </row>
    <row r="21" spans="2:18" s="23" customFormat="1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7"/>
    </row>
    <row r="22" spans="2:18" s="23" customFormat="1" ht="14.25" customHeight="1">
      <c r="B22" s="24"/>
      <c r="C22" s="25"/>
      <c r="D22" s="28" t="s">
        <v>19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</row>
    <row r="23" spans="2:18" s="23" customFormat="1" ht="20.25" customHeight="1">
      <c r="B23" s="24"/>
      <c r="C23" s="25"/>
      <c r="D23" s="25"/>
      <c r="E23" s="197" t="s">
        <v>1</v>
      </c>
      <c r="F23" s="177"/>
      <c r="G23" s="177"/>
      <c r="H23" s="177"/>
      <c r="I23" s="177"/>
      <c r="J23" s="177"/>
      <c r="K23" s="177"/>
      <c r="L23" s="177"/>
      <c r="M23" s="25"/>
      <c r="N23" s="25"/>
      <c r="O23" s="25"/>
      <c r="P23" s="25"/>
      <c r="Q23" s="25"/>
      <c r="R23" s="27"/>
    </row>
    <row r="24" spans="2:18" s="23" customFormat="1" ht="6.7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</row>
    <row r="25" spans="2:18" s="23" customFormat="1" ht="6.75" customHeight="1">
      <c r="B25" s="24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5"/>
      <c r="R25" s="27"/>
    </row>
    <row r="26" spans="2:18" s="23" customFormat="1" ht="14.25" customHeight="1">
      <c r="B26" s="24"/>
      <c r="C26" s="25"/>
      <c r="D26" s="31" t="s">
        <v>44</v>
      </c>
      <c r="E26" s="25"/>
      <c r="F26" s="25"/>
      <c r="G26" s="25"/>
      <c r="H26" s="25"/>
      <c r="I26" s="25"/>
      <c r="J26" s="25"/>
      <c r="K26" s="25"/>
      <c r="L26" s="25"/>
      <c r="M26" s="195">
        <f>N87</f>
        <v>520868.9</v>
      </c>
      <c r="N26" s="177"/>
      <c r="O26" s="177"/>
      <c r="P26" s="177"/>
      <c r="Q26" s="25"/>
      <c r="R26" s="27"/>
    </row>
    <row r="27" spans="2:18" s="23" customFormat="1" ht="14.25" customHeight="1">
      <c r="B27" s="24"/>
      <c r="C27" s="25"/>
      <c r="D27" s="32" t="s">
        <v>45</v>
      </c>
      <c r="E27" s="25"/>
      <c r="F27" s="25"/>
      <c r="G27" s="25"/>
      <c r="H27" s="25"/>
      <c r="I27" s="25"/>
      <c r="J27" s="25"/>
      <c r="K27" s="25"/>
      <c r="L27" s="25"/>
      <c r="M27" s="195">
        <f>N103</f>
        <v>0</v>
      </c>
      <c r="N27" s="177"/>
      <c r="O27" s="177"/>
      <c r="P27" s="177"/>
      <c r="Q27" s="25"/>
      <c r="R27" s="27"/>
    </row>
    <row r="28" spans="2:18" s="23" customFormat="1" ht="6.75" customHeight="1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7"/>
    </row>
    <row r="29" spans="2:18" s="23" customFormat="1" ht="24.75" customHeight="1">
      <c r="B29" s="24"/>
      <c r="C29" s="25"/>
      <c r="D29" s="33" t="s">
        <v>20</v>
      </c>
      <c r="E29" s="25"/>
      <c r="F29" s="25"/>
      <c r="G29" s="25"/>
      <c r="H29" s="25"/>
      <c r="I29" s="25"/>
      <c r="J29" s="25"/>
      <c r="K29" s="25"/>
      <c r="L29" s="25"/>
      <c r="M29" s="196">
        <f>ROUND(M26+M27,2)</f>
        <v>520868.9</v>
      </c>
      <c r="N29" s="177"/>
      <c r="O29" s="177"/>
      <c r="P29" s="177"/>
      <c r="Q29" s="25"/>
      <c r="R29" s="27"/>
    </row>
    <row r="30" spans="2:18" s="23" customFormat="1" ht="6.75" customHeight="1">
      <c r="B30" s="24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5"/>
      <c r="R30" s="27"/>
    </row>
    <row r="31" spans="2:18" s="23" customFormat="1" ht="14.25" customHeight="1">
      <c r="B31" s="24"/>
      <c r="C31" s="25"/>
      <c r="D31" s="34" t="s">
        <v>21</v>
      </c>
      <c r="E31" s="34" t="s">
        <v>22</v>
      </c>
      <c r="F31" s="35">
        <v>0.21</v>
      </c>
      <c r="G31" s="36" t="s">
        <v>23</v>
      </c>
      <c r="H31" s="190">
        <v>0</v>
      </c>
      <c r="I31" s="177"/>
      <c r="J31" s="177"/>
      <c r="K31" s="25"/>
      <c r="L31" s="25"/>
      <c r="M31" s="190">
        <v>0</v>
      </c>
      <c r="N31" s="177"/>
      <c r="O31" s="177"/>
      <c r="P31" s="177"/>
      <c r="Q31" s="25"/>
      <c r="R31" s="27"/>
    </row>
    <row r="32" spans="2:18" s="23" customFormat="1" ht="14.25" customHeight="1">
      <c r="B32" s="24"/>
      <c r="C32" s="25"/>
      <c r="D32" s="25"/>
      <c r="E32" s="34" t="s">
        <v>24</v>
      </c>
      <c r="F32" s="35">
        <v>0.15</v>
      </c>
      <c r="G32" s="36" t="s">
        <v>23</v>
      </c>
      <c r="H32" s="190">
        <f>ROUND((SUM(BF103:BF104)+SUM(BF121:BF282)),2)</f>
        <v>0</v>
      </c>
      <c r="I32" s="177"/>
      <c r="J32" s="177"/>
      <c r="K32" s="25"/>
      <c r="L32" s="25"/>
      <c r="M32" s="190">
        <f>ROUND(ROUND((SUM(BF103:BF104)+SUM(BF121:BF282)),2)*F32,2)</f>
        <v>0</v>
      </c>
      <c r="N32" s="177"/>
      <c r="O32" s="177"/>
      <c r="P32" s="177"/>
      <c r="Q32" s="25"/>
      <c r="R32" s="27"/>
    </row>
    <row r="33" spans="2:18" s="23" customFormat="1" ht="14.25" customHeight="1" hidden="1">
      <c r="B33" s="24"/>
      <c r="C33" s="25"/>
      <c r="D33" s="25"/>
      <c r="E33" s="34" t="s">
        <v>25</v>
      </c>
      <c r="F33" s="35">
        <v>0.21</v>
      </c>
      <c r="G33" s="36" t="s">
        <v>23</v>
      </c>
      <c r="H33" s="190">
        <f>ROUND((SUM(BG103:BG104)+SUM(BG121:BG282)),2)</f>
        <v>0</v>
      </c>
      <c r="I33" s="177"/>
      <c r="J33" s="177"/>
      <c r="K33" s="25"/>
      <c r="L33" s="25"/>
      <c r="M33" s="190">
        <v>0</v>
      </c>
      <c r="N33" s="177"/>
      <c r="O33" s="177"/>
      <c r="P33" s="177"/>
      <c r="Q33" s="25"/>
      <c r="R33" s="27"/>
    </row>
    <row r="34" spans="2:18" s="23" customFormat="1" ht="14.25" customHeight="1" hidden="1">
      <c r="B34" s="24"/>
      <c r="C34" s="25"/>
      <c r="D34" s="25"/>
      <c r="E34" s="34" t="s">
        <v>26</v>
      </c>
      <c r="F34" s="35">
        <v>0.15</v>
      </c>
      <c r="G34" s="36" t="s">
        <v>23</v>
      </c>
      <c r="H34" s="190">
        <f>ROUND((SUM(BH103:BH104)+SUM(BH121:BH282)),2)</f>
        <v>0</v>
      </c>
      <c r="I34" s="177"/>
      <c r="J34" s="177"/>
      <c r="K34" s="25"/>
      <c r="L34" s="25"/>
      <c r="M34" s="190">
        <v>0</v>
      </c>
      <c r="N34" s="177"/>
      <c r="O34" s="177"/>
      <c r="P34" s="177"/>
      <c r="Q34" s="25"/>
      <c r="R34" s="27"/>
    </row>
    <row r="35" spans="2:18" s="23" customFormat="1" ht="14.25" customHeight="1" hidden="1">
      <c r="B35" s="24"/>
      <c r="C35" s="25"/>
      <c r="D35" s="25"/>
      <c r="E35" s="34" t="s">
        <v>27</v>
      </c>
      <c r="F35" s="35">
        <v>0</v>
      </c>
      <c r="G35" s="36" t="s">
        <v>23</v>
      </c>
      <c r="H35" s="190">
        <f>ROUND((SUM(BI103:BI104)+SUM(BI121:BI282)),2)</f>
        <v>0</v>
      </c>
      <c r="I35" s="177"/>
      <c r="J35" s="177"/>
      <c r="K35" s="25"/>
      <c r="L35" s="25"/>
      <c r="M35" s="190">
        <v>0</v>
      </c>
      <c r="N35" s="177"/>
      <c r="O35" s="177"/>
      <c r="P35" s="177"/>
      <c r="Q35" s="25"/>
      <c r="R35" s="27"/>
    </row>
    <row r="36" spans="2:18" s="23" customFormat="1" ht="6.7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7"/>
    </row>
    <row r="37" spans="2:18" s="23" customFormat="1" ht="24.75" customHeight="1">
      <c r="B37" s="24"/>
      <c r="C37" s="37"/>
      <c r="D37" s="38" t="s">
        <v>20</v>
      </c>
      <c r="E37" s="39"/>
      <c r="F37" s="39"/>
      <c r="G37" s="40" t="s">
        <v>28</v>
      </c>
      <c r="H37" s="41" t="s">
        <v>29</v>
      </c>
      <c r="I37" s="39"/>
      <c r="J37" s="39"/>
      <c r="K37" s="39"/>
      <c r="L37" s="191">
        <f>M29+M31</f>
        <v>520868.9</v>
      </c>
      <c r="M37" s="192"/>
      <c r="N37" s="192"/>
      <c r="O37" s="192"/>
      <c r="P37" s="193"/>
      <c r="Q37" s="37"/>
      <c r="R37" s="27"/>
    </row>
    <row r="38" spans="2:18" s="23" customFormat="1" ht="14.2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</row>
    <row r="39" spans="2:18" s="23" customFormat="1" ht="14.2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/>
    </row>
    <row r="40" spans="2:18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23" customFormat="1" ht="15">
      <c r="B50" s="24"/>
      <c r="C50" s="25"/>
      <c r="D50" s="42" t="s">
        <v>30</v>
      </c>
      <c r="E50" s="30"/>
      <c r="F50" s="30"/>
      <c r="G50" s="30"/>
      <c r="H50" s="43"/>
      <c r="I50" s="25"/>
      <c r="J50" s="42" t="s">
        <v>31</v>
      </c>
      <c r="K50" s="30"/>
      <c r="L50" s="30"/>
      <c r="M50" s="30"/>
      <c r="N50" s="30"/>
      <c r="O50" s="30"/>
      <c r="P50" s="43"/>
      <c r="Q50" s="25"/>
      <c r="R50" s="27"/>
    </row>
    <row r="51" spans="2:18" ht="13.5">
      <c r="B51" s="19"/>
      <c r="C51" s="20"/>
      <c r="D51" s="44"/>
      <c r="E51" s="20"/>
      <c r="F51" s="20"/>
      <c r="G51" s="20"/>
      <c r="H51" s="45"/>
      <c r="I51" s="20"/>
      <c r="J51" s="44"/>
      <c r="K51" s="20"/>
      <c r="L51" s="20"/>
      <c r="M51" s="20"/>
      <c r="N51" s="20"/>
      <c r="O51" s="20"/>
      <c r="P51" s="45"/>
      <c r="Q51" s="20"/>
      <c r="R51" s="21"/>
    </row>
    <row r="52" spans="2:18" ht="13.5">
      <c r="B52" s="19"/>
      <c r="C52" s="20"/>
      <c r="D52" s="44"/>
      <c r="E52" s="20"/>
      <c r="F52" s="20"/>
      <c r="G52" s="20"/>
      <c r="H52" s="45"/>
      <c r="I52" s="20"/>
      <c r="J52" s="44"/>
      <c r="K52" s="20"/>
      <c r="L52" s="20"/>
      <c r="M52" s="20"/>
      <c r="N52" s="20"/>
      <c r="O52" s="20"/>
      <c r="P52" s="45"/>
      <c r="Q52" s="20"/>
      <c r="R52" s="21"/>
    </row>
    <row r="53" spans="2:18" ht="13.5">
      <c r="B53" s="19"/>
      <c r="C53" s="20"/>
      <c r="D53" s="44"/>
      <c r="E53" s="20"/>
      <c r="F53" s="20"/>
      <c r="G53" s="20"/>
      <c r="H53" s="45"/>
      <c r="I53" s="20"/>
      <c r="J53" s="44"/>
      <c r="K53" s="20"/>
      <c r="L53" s="20"/>
      <c r="M53" s="20"/>
      <c r="N53" s="20"/>
      <c r="O53" s="20"/>
      <c r="P53" s="45"/>
      <c r="Q53" s="20"/>
      <c r="R53" s="21"/>
    </row>
    <row r="54" spans="2:18" ht="13.5">
      <c r="B54" s="19"/>
      <c r="C54" s="20"/>
      <c r="D54" s="44"/>
      <c r="E54" s="20"/>
      <c r="F54" s="20"/>
      <c r="G54" s="20"/>
      <c r="H54" s="45"/>
      <c r="I54" s="20"/>
      <c r="J54" s="44"/>
      <c r="K54" s="20"/>
      <c r="L54" s="20"/>
      <c r="M54" s="20"/>
      <c r="N54" s="20"/>
      <c r="O54" s="20"/>
      <c r="P54" s="45"/>
      <c r="Q54" s="20"/>
      <c r="R54" s="21"/>
    </row>
    <row r="55" spans="2:18" ht="13.5">
      <c r="B55" s="19"/>
      <c r="C55" s="20"/>
      <c r="D55" s="44"/>
      <c r="E55" s="20"/>
      <c r="F55" s="20"/>
      <c r="G55" s="20"/>
      <c r="H55" s="45"/>
      <c r="I55" s="20"/>
      <c r="J55" s="44"/>
      <c r="K55" s="20"/>
      <c r="L55" s="20"/>
      <c r="M55" s="20"/>
      <c r="N55" s="20"/>
      <c r="O55" s="20"/>
      <c r="P55" s="45"/>
      <c r="Q55" s="20"/>
      <c r="R55" s="21"/>
    </row>
    <row r="56" spans="2:18" ht="13.5">
      <c r="B56" s="19"/>
      <c r="C56" s="20"/>
      <c r="D56" s="44"/>
      <c r="E56" s="20"/>
      <c r="F56" s="20"/>
      <c r="G56" s="20"/>
      <c r="H56" s="45"/>
      <c r="I56" s="20"/>
      <c r="J56" s="44"/>
      <c r="K56" s="20"/>
      <c r="L56" s="20"/>
      <c r="M56" s="20"/>
      <c r="N56" s="20"/>
      <c r="O56" s="20"/>
      <c r="P56" s="45"/>
      <c r="Q56" s="20"/>
      <c r="R56" s="21"/>
    </row>
    <row r="57" spans="2:18" ht="13.5">
      <c r="B57" s="19"/>
      <c r="C57" s="20"/>
      <c r="D57" s="44"/>
      <c r="E57" s="20"/>
      <c r="F57" s="20"/>
      <c r="G57" s="20"/>
      <c r="H57" s="45"/>
      <c r="I57" s="20"/>
      <c r="J57" s="44"/>
      <c r="K57" s="20"/>
      <c r="L57" s="20"/>
      <c r="M57" s="20"/>
      <c r="N57" s="20"/>
      <c r="O57" s="20"/>
      <c r="P57" s="45"/>
      <c r="Q57" s="20"/>
      <c r="R57" s="21"/>
    </row>
    <row r="58" spans="2:18" ht="13.5">
      <c r="B58" s="19"/>
      <c r="C58" s="20"/>
      <c r="D58" s="44"/>
      <c r="E58" s="20"/>
      <c r="F58" s="20"/>
      <c r="G58" s="20"/>
      <c r="H58" s="45"/>
      <c r="I58" s="20"/>
      <c r="J58" s="44"/>
      <c r="K58" s="20"/>
      <c r="L58" s="20"/>
      <c r="M58" s="20"/>
      <c r="N58" s="20"/>
      <c r="O58" s="20"/>
      <c r="P58" s="45"/>
      <c r="Q58" s="20"/>
      <c r="R58" s="21"/>
    </row>
    <row r="59" spans="2:18" s="23" customFormat="1" ht="15">
      <c r="B59" s="24"/>
      <c r="C59" s="25"/>
      <c r="D59" s="46" t="s">
        <v>32</v>
      </c>
      <c r="E59" s="47"/>
      <c r="F59" s="47"/>
      <c r="G59" s="48" t="s">
        <v>33</v>
      </c>
      <c r="H59" s="49"/>
      <c r="I59" s="25"/>
      <c r="J59" s="46" t="s">
        <v>32</v>
      </c>
      <c r="K59" s="47"/>
      <c r="L59" s="47"/>
      <c r="M59" s="47"/>
      <c r="N59" s="48" t="s">
        <v>33</v>
      </c>
      <c r="O59" s="47"/>
      <c r="P59" s="49"/>
      <c r="Q59" s="25"/>
      <c r="R59" s="27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23" customFormat="1" ht="15">
      <c r="B61" s="24"/>
      <c r="C61" s="25"/>
      <c r="D61" s="42" t="s">
        <v>34</v>
      </c>
      <c r="E61" s="30"/>
      <c r="F61" s="30"/>
      <c r="G61" s="30"/>
      <c r="H61" s="43"/>
      <c r="I61" s="25"/>
      <c r="J61" s="42" t="s">
        <v>35</v>
      </c>
      <c r="K61" s="30"/>
      <c r="L61" s="30"/>
      <c r="M61" s="30"/>
      <c r="N61" s="30"/>
      <c r="O61" s="30"/>
      <c r="P61" s="43"/>
      <c r="Q61" s="25"/>
      <c r="R61" s="27"/>
    </row>
    <row r="62" spans="2:18" ht="13.5">
      <c r="B62" s="19"/>
      <c r="C62" s="20"/>
      <c r="D62" s="44"/>
      <c r="E62" s="20"/>
      <c r="F62" s="20"/>
      <c r="G62" s="20"/>
      <c r="H62" s="45"/>
      <c r="I62" s="20"/>
      <c r="J62" s="44"/>
      <c r="K62" s="20"/>
      <c r="L62" s="20"/>
      <c r="M62" s="20"/>
      <c r="N62" s="20"/>
      <c r="O62" s="20"/>
      <c r="P62" s="45"/>
      <c r="Q62" s="20"/>
      <c r="R62" s="21"/>
    </row>
    <row r="63" spans="2:18" ht="13.5">
      <c r="B63" s="19"/>
      <c r="C63" s="20"/>
      <c r="D63" s="44"/>
      <c r="E63" s="20"/>
      <c r="F63" s="20"/>
      <c r="G63" s="20"/>
      <c r="H63" s="45"/>
      <c r="I63" s="20"/>
      <c r="J63" s="44"/>
      <c r="K63" s="20"/>
      <c r="L63" s="20"/>
      <c r="M63" s="20"/>
      <c r="N63" s="20"/>
      <c r="O63" s="20"/>
      <c r="P63" s="45"/>
      <c r="Q63" s="20"/>
      <c r="R63" s="21"/>
    </row>
    <row r="64" spans="2:18" ht="13.5">
      <c r="B64" s="19"/>
      <c r="C64" s="20"/>
      <c r="D64" s="44"/>
      <c r="E64" s="20"/>
      <c r="F64" s="20"/>
      <c r="G64" s="20"/>
      <c r="H64" s="45"/>
      <c r="I64" s="20"/>
      <c r="J64" s="44"/>
      <c r="K64" s="20"/>
      <c r="L64" s="20"/>
      <c r="M64" s="20"/>
      <c r="N64" s="20"/>
      <c r="O64" s="20"/>
      <c r="P64" s="45"/>
      <c r="Q64" s="20"/>
      <c r="R64" s="21"/>
    </row>
    <row r="65" spans="2:18" ht="13.5">
      <c r="B65" s="19"/>
      <c r="C65" s="20"/>
      <c r="D65" s="44"/>
      <c r="E65" s="20"/>
      <c r="F65" s="20"/>
      <c r="G65" s="20"/>
      <c r="H65" s="45"/>
      <c r="I65" s="20"/>
      <c r="J65" s="44"/>
      <c r="K65" s="20"/>
      <c r="L65" s="20"/>
      <c r="M65" s="20"/>
      <c r="N65" s="20"/>
      <c r="O65" s="20"/>
      <c r="P65" s="45"/>
      <c r="Q65" s="20"/>
      <c r="R65" s="21"/>
    </row>
    <row r="66" spans="2:18" ht="13.5">
      <c r="B66" s="19"/>
      <c r="C66" s="20"/>
      <c r="D66" s="44"/>
      <c r="E66" s="20"/>
      <c r="F66" s="20"/>
      <c r="G66" s="20"/>
      <c r="H66" s="45"/>
      <c r="I66" s="20"/>
      <c r="J66" s="44"/>
      <c r="K66" s="20"/>
      <c r="L66" s="20"/>
      <c r="M66" s="20"/>
      <c r="N66" s="20"/>
      <c r="O66" s="20"/>
      <c r="P66" s="45"/>
      <c r="Q66" s="20"/>
      <c r="R66" s="21"/>
    </row>
    <row r="67" spans="2:18" ht="13.5">
      <c r="B67" s="19"/>
      <c r="C67" s="20"/>
      <c r="D67" s="44"/>
      <c r="E67" s="20"/>
      <c r="F67" s="20"/>
      <c r="G67" s="20"/>
      <c r="H67" s="45"/>
      <c r="I67" s="20"/>
      <c r="J67" s="44"/>
      <c r="K67" s="20"/>
      <c r="L67" s="20"/>
      <c r="M67" s="20"/>
      <c r="N67" s="20"/>
      <c r="O67" s="20"/>
      <c r="P67" s="45"/>
      <c r="Q67" s="20"/>
      <c r="R67" s="21"/>
    </row>
    <row r="68" spans="2:18" ht="13.5">
      <c r="B68" s="19"/>
      <c r="C68" s="20"/>
      <c r="D68" s="44"/>
      <c r="E68" s="20"/>
      <c r="F68" s="20"/>
      <c r="G68" s="20"/>
      <c r="H68" s="45"/>
      <c r="I68" s="20"/>
      <c r="J68" s="44"/>
      <c r="K68" s="20"/>
      <c r="L68" s="20"/>
      <c r="M68" s="20"/>
      <c r="N68" s="20"/>
      <c r="O68" s="20"/>
      <c r="P68" s="45"/>
      <c r="Q68" s="20"/>
      <c r="R68" s="21"/>
    </row>
    <row r="69" spans="2:18" ht="13.5">
      <c r="B69" s="19"/>
      <c r="C69" s="20"/>
      <c r="D69" s="44"/>
      <c r="E69" s="20"/>
      <c r="F69" s="20"/>
      <c r="G69" s="20"/>
      <c r="H69" s="45"/>
      <c r="I69" s="20"/>
      <c r="J69" s="44"/>
      <c r="K69" s="20"/>
      <c r="L69" s="20"/>
      <c r="M69" s="20"/>
      <c r="N69" s="20"/>
      <c r="O69" s="20"/>
      <c r="P69" s="45"/>
      <c r="Q69" s="20"/>
      <c r="R69" s="21"/>
    </row>
    <row r="70" spans="2:18" s="23" customFormat="1" ht="15">
      <c r="B70" s="24"/>
      <c r="C70" s="25"/>
      <c r="D70" s="46" t="s">
        <v>32</v>
      </c>
      <c r="E70" s="47"/>
      <c r="F70" s="47"/>
      <c r="G70" s="48" t="s">
        <v>33</v>
      </c>
      <c r="H70" s="49"/>
      <c r="I70" s="25"/>
      <c r="J70" s="46" t="s">
        <v>32</v>
      </c>
      <c r="K70" s="47"/>
      <c r="L70" s="47"/>
      <c r="M70" s="47"/>
      <c r="N70" s="48" t="s">
        <v>33</v>
      </c>
      <c r="O70" s="47"/>
      <c r="P70" s="49"/>
      <c r="Q70" s="25"/>
      <c r="R70" s="27"/>
    </row>
    <row r="71" spans="2:18" s="23" customFormat="1" ht="14.2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5" spans="2:18" s="23" customFormat="1" ht="6.7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</row>
    <row r="76" spans="2:18" s="23" customFormat="1" ht="36.75" customHeight="1">
      <c r="B76" s="24"/>
      <c r="C76" s="189" t="s">
        <v>46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27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7"/>
    </row>
    <row r="78" spans="2:18" s="23" customFormat="1" ht="36.75" customHeight="1">
      <c r="B78" s="24"/>
      <c r="C78" s="56" t="s">
        <v>6</v>
      </c>
      <c r="D78" s="25"/>
      <c r="E78" s="25"/>
      <c r="F78" s="176" t="str">
        <f>F6</f>
        <v>Základní škola Dolní Podluží čp.364  - 1.PP                         Elektroinstalace NN (II.etapa)                                   PD P-317013</v>
      </c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25"/>
      <c r="R78" s="27"/>
    </row>
    <row r="79" spans="2:18" s="23" customFormat="1" ht="6.7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</row>
    <row r="80" spans="2:18" s="23" customFormat="1" ht="18" customHeight="1">
      <c r="B80" s="24"/>
      <c r="C80" s="28" t="s">
        <v>10</v>
      </c>
      <c r="D80" s="25"/>
      <c r="E80" s="25"/>
      <c r="F80" s="29" t="str">
        <f>F8</f>
        <v> </v>
      </c>
      <c r="G80" s="25"/>
      <c r="H80" s="25"/>
      <c r="I80" s="25"/>
      <c r="J80" s="25"/>
      <c r="K80" s="28" t="s">
        <v>12</v>
      </c>
      <c r="L80" s="25"/>
      <c r="M80" s="178">
        <f>IF(O8="","",O8)</f>
        <v>43422</v>
      </c>
      <c r="N80" s="177"/>
      <c r="O80" s="177"/>
      <c r="P80" s="177"/>
      <c r="Q80" s="25"/>
      <c r="R80" s="27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</row>
    <row r="82" spans="2:18" s="23" customFormat="1" ht="15">
      <c r="B82" s="24"/>
      <c r="C82" s="28" t="s">
        <v>13</v>
      </c>
      <c r="D82" s="25"/>
      <c r="E82" s="25"/>
      <c r="F82" s="29"/>
      <c r="G82" s="25"/>
      <c r="H82" s="25"/>
      <c r="I82" s="25"/>
      <c r="J82" s="25"/>
      <c r="K82" s="28" t="s">
        <v>17</v>
      </c>
      <c r="L82" s="25"/>
      <c r="M82" s="186"/>
      <c r="N82" s="177"/>
      <c r="O82" s="177"/>
      <c r="P82" s="177"/>
      <c r="Q82" s="177"/>
      <c r="R82" s="27"/>
    </row>
    <row r="83" spans="2:18" s="23" customFormat="1" ht="14.25" customHeight="1">
      <c r="B83" s="24"/>
      <c r="C83" s="28" t="s">
        <v>16</v>
      </c>
      <c r="D83" s="25"/>
      <c r="E83" s="25"/>
      <c r="F83" s="29">
        <f>IF(E14="","",E14)</f>
      </c>
      <c r="G83" s="25"/>
      <c r="H83" s="25"/>
      <c r="I83" s="25"/>
      <c r="J83" s="25"/>
      <c r="K83" s="28" t="s">
        <v>18</v>
      </c>
      <c r="L83" s="25"/>
      <c r="M83" s="186"/>
      <c r="N83" s="177"/>
      <c r="O83" s="177"/>
      <c r="P83" s="177"/>
      <c r="Q83" s="177"/>
      <c r="R83" s="27"/>
    </row>
    <row r="84" spans="2:18" s="23" customFormat="1" ht="9.75" customHeight="1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</row>
    <row r="85" spans="2:18" s="23" customFormat="1" ht="29.25" customHeight="1">
      <c r="B85" s="24"/>
      <c r="C85" s="194" t="s">
        <v>47</v>
      </c>
      <c r="D85" s="188"/>
      <c r="E85" s="188"/>
      <c r="F85" s="188"/>
      <c r="G85" s="188"/>
      <c r="H85" s="37"/>
      <c r="I85" s="37"/>
      <c r="J85" s="37"/>
      <c r="K85" s="37"/>
      <c r="L85" s="37"/>
      <c r="M85" s="37"/>
      <c r="N85" s="194" t="s">
        <v>48</v>
      </c>
      <c r="O85" s="177"/>
      <c r="P85" s="177"/>
      <c r="Q85" s="177"/>
      <c r="R85" s="27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7"/>
    </row>
    <row r="87" spans="2:47" s="23" customFormat="1" ht="29.25" customHeight="1">
      <c r="B87" s="24"/>
      <c r="C87" s="57" t="s">
        <v>49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83">
        <f>N121</f>
        <v>520868.9</v>
      </c>
      <c r="O87" s="177"/>
      <c r="P87" s="177"/>
      <c r="Q87" s="177"/>
      <c r="R87" s="27"/>
      <c r="AU87" s="15" t="s">
        <v>50</v>
      </c>
    </row>
    <row r="88" spans="2:47" s="23" customFormat="1" ht="29.25" customHeight="1">
      <c r="B88" s="24"/>
      <c r="C88" s="57"/>
      <c r="D88" s="58" t="s">
        <v>139</v>
      </c>
      <c r="E88" s="59"/>
      <c r="F88" s="59"/>
      <c r="G88" s="59"/>
      <c r="H88" s="59"/>
      <c r="I88" s="59"/>
      <c r="J88" s="59"/>
      <c r="K88" s="59"/>
      <c r="L88" s="59"/>
      <c r="M88" s="59"/>
      <c r="N88" s="154">
        <f>N123</f>
        <v>46483</v>
      </c>
      <c r="O88" s="162"/>
      <c r="P88" s="162"/>
      <c r="Q88" s="162"/>
      <c r="R88" s="27"/>
      <c r="AU88" s="15"/>
    </row>
    <row r="89" spans="2:18" s="62" customFormat="1" ht="24.75" customHeight="1">
      <c r="B89" s="60"/>
      <c r="C89" s="59"/>
      <c r="D89" s="58" t="s">
        <v>51</v>
      </c>
      <c r="E89" s="59"/>
      <c r="F89" s="59"/>
      <c r="G89" s="59"/>
      <c r="H89" s="59"/>
      <c r="I89" s="59"/>
      <c r="J89" s="59"/>
      <c r="K89" s="59"/>
      <c r="L89" s="59"/>
      <c r="M89" s="59"/>
      <c r="N89" s="154">
        <f>N90+N91+N92+N93+N94+N95+N96+N97</f>
        <v>413355.9</v>
      </c>
      <c r="O89" s="162"/>
      <c r="P89" s="162"/>
      <c r="Q89" s="162"/>
      <c r="R89" s="61"/>
    </row>
    <row r="90" spans="2:18" s="67" customFormat="1" ht="19.5" customHeight="1">
      <c r="B90" s="63"/>
      <c r="C90" s="64"/>
      <c r="D90" s="65" t="s">
        <v>52</v>
      </c>
      <c r="E90" s="64"/>
      <c r="F90" s="64"/>
      <c r="G90" s="64"/>
      <c r="H90" s="64"/>
      <c r="I90" s="64"/>
      <c r="J90" s="64"/>
      <c r="K90" s="64"/>
      <c r="L90" s="64"/>
      <c r="M90" s="64"/>
      <c r="N90" s="163">
        <f>N131</f>
        <v>6120</v>
      </c>
      <c r="O90" s="164"/>
      <c r="P90" s="164"/>
      <c r="Q90" s="164"/>
      <c r="R90" s="66"/>
    </row>
    <row r="91" spans="2:18" s="67" customFormat="1" ht="19.5" customHeight="1">
      <c r="B91" s="63"/>
      <c r="C91" s="64"/>
      <c r="D91" s="65" t="s">
        <v>53</v>
      </c>
      <c r="E91" s="64"/>
      <c r="F91" s="64"/>
      <c r="G91" s="64"/>
      <c r="H91" s="64"/>
      <c r="I91" s="64"/>
      <c r="J91" s="64"/>
      <c r="K91" s="64"/>
      <c r="L91" s="64"/>
      <c r="M91" s="64"/>
      <c r="N91" s="163">
        <f>N133</f>
        <v>39150</v>
      </c>
      <c r="O91" s="164"/>
      <c r="P91" s="164"/>
      <c r="Q91" s="164"/>
      <c r="R91" s="66"/>
    </row>
    <row r="92" spans="2:18" s="67" customFormat="1" ht="19.5" customHeight="1">
      <c r="B92" s="63"/>
      <c r="C92" s="64"/>
      <c r="D92" s="65" t="s">
        <v>54</v>
      </c>
      <c r="E92" s="64"/>
      <c r="F92" s="64"/>
      <c r="G92" s="64"/>
      <c r="H92" s="64"/>
      <c r="I92" s="64"/>
      <c r="J92" s="64"/>
      <c r="K92" s="64"/>
      <c r="L92" s="64"/>
      <c r="M92" s="64"/>
      <c r="N92" s="163">
        <f>N145</f>
        <v>58353.40000000001</v>
      </c>
      <c r="O92" s="164"/>
      <c r="P92" s="164"/>
      <c r="Q92" s="164"/>
      <c r="R92" s="66"/>
    </row>
    <row r="93" spans="2:18" s="67" customFormat="1" ht="19.5" customHeight="1">
      <c r="B93" s="63"/>
      <c r="C93" s="64"/>
      <c r="D93" s="65" t="s">
        <v>55</v>
      </c>
      <c r="E93" s="64"/>
      <c r="F93" s="64"/>
      <c r="G93" s="64"/>
      <c r="H93" s="64"/>
      <c r="I93" s="64"/>
      <c r="J93" s="64"/>
      <c r="K93" s="64"/>
      <c r="L93" s="64"/>
      <c r="M93" s="64"/>
      <c r="N93" s="163">
        <f>N168</f>
        <v>75117</v>
      </c>
      <c r="O93" s="164"/>
      <c r="P93" s="164"/>
      <c r="Q93" s="164"/>
      <c r="R93" s="66"/>
    </row>
    <row r="94" spans="2:18" s="67" customFormat="1" ht="19.5" customHeight="1">
      <c r="B94" s="63"/>
      <c r="C94" s="64"/>
      <c r="D94" s="65" t="s">
        <v>189</v>
      </c>
      <c r="E94" s="65"/>
      <c r="F94" s="64"/>
      <c r="G94" s="64"/>
      <c r="H94" s="64"/>
      <c r="I94" s="64"/>
      <c r="J94" s="64"/>
      <c r="K94" s="64"/>
      <c r="L94" s="64"/>
      <c r="M94" s="64"/>
      <c r="N94" s="163">
        <f>N188</f>
        <v>7023</v>
      </c>
      <c r="O94" s="164"/>
      <c r="P94" s="164"/>
      <c r="Q94" s="164"/>
      <c r="R94" s="66"/>
    </row>
    <row r="95" spans="2:18" s="67" customFormat="1" ht="19.5" customHeight="1">
      <c r="B95" s="63"/>
      <c r="C95" s="64"/>
      <c r="D95" s="65" t="s">
        <v>56</v>
      </c>
      <c r="E95" s="64"/>
      <c r="F95" s="64"/>
      <c r="G95" s="64"/>
      <c r="H95" s="64"/>
      <c r="I95" s="64"/>
      <c r="J95" s="64"/>
      <c r="K95" s="64"/>
      <c r="L95" s="64"/>
      <c r="M95" s="64"/>
      <c r="N95" s="163">
        <f>N197</f>
        <v>44154.5</v>
      </c>
      <c r="O95" s="164"/>
      <c r="P95" s="164"/>
      <c r="Q95" s="164"/>
      <c r="R95" s="66"/>
    </row>
    <row r="96" spans="2:18" s="67" customFormat="1" ht="19.5" customHeight="1">
      <c r="B96" s="63"/>
      <c r="C96" s="64"/>
      <c r="D96" s="65" t="s">
        <v>57</v>
      </c>
      <c r="E96" s="64"/>
      <c r="F96" s="64"/>
      <c r="G96" s="64"/>
      <c r="H96" s="64"/>
      <c r="I96" s="64"/>
      <c r="J96" s="64"/>
      <c r="K96" s="64"/>
      <c r="L96" s="64"/>
      <c r="M96" s="64"/>
      <c r="N96" s="163">
        <f>N223</f>
        <v>176438</v>
      </c>
      <c r="O96" s="164"/>
      <c r="P96" s="164"/>
      <c r="Q96" s="164"/>
      <c r="R96" s="66"/>
    </row>
    <row r="97" spans="2:18" s="67" customFormat="1" ht="19.5" customHeight="1">
      <c r="B97" s="63"/>
      <c r="C97" s="64"/>
      <c r="D97" s="65" t="s">
        <v>58</v>
      </c>
      <c r="E97" s="64"/>
      <c r="F97" s="64"/>
      <c r="G97" s="64"/>
      <c r="H97" s="64"/>
      <c r="I97" s="64"/>
      <c r="J97" s="64"/>
      <c r="K97" s="64"/>
      <c r="L97" s="64"/>
      <c r="M97" s="64"/>
      <c r="N97" s="163">
        <f>N241</f>
        <v>7000</v>
      </c>
      <c r="O97" s="164"/>
      <c r="P97" s="164"/>
      <c r="Q97" s="164"/>
      <c r="R97" s="66"/>
    </row>
    <row r="98" spans="2:18" s="62" customFormat="1" ht="24.75" customHeight="1">
      <c r="B98" s="60"/>
      <c r="C98" s="59"/>
      <c r="D98" s="58" t="s">
        <v>59</v>
      </c>
      <c r="E98" s="59"/>
      <c r="F98" s="59"/>
      <c r="G98" s="59"/>
      <c r="H98" s="59"/>
      <c r="I98" s="59"/>
      <c r="J98" s="59"/>
      <c r="K98" s="59"/>
      <c r="L98" s="59"/>
      <c r="M98" s="59"/>
      <c r="N98" s="154">
        <f>N272</f>
        <v>61030</v>
      </c>
      <c r="O98" s="162"/>
      <c r="P98" s="162"/>
      <c r="Q98" s="162"/>
      <c r="R98" s="61"/>
    </row>
    <row r="99" spans="2:18" s="67" customFormat="1" ht="19.5" customHeight="1">
      <c r="B99" s="63"/>
      <c r="C99" s="64"/>
      <c r="D99" s="65" t="s">
        <v>60</v>
      </c>
      <c r="E99" s="64"/>
      <c r="F99" s="64"/>
      <c r="G99" s="64"/>
      <c r="H99" s="64"/>
      <c r="I99" s="64"/>
      <c r="J99" s="64"/>
      <c r="K99" s="64"/>
      <c r="L99" s="64"/>
      <c r="M99" s="64"/>
      <c r="N99" s="163">
        <f>N273</f>
        <v>9240</v>
      </c>
      <c r="O99" s="164"/>
      <c r="P99" s="164"/>
      <c r="Q99" s="164"/>
      <c r="R99" s="66"/>
    </row>
    <row r="100" spans="2:18" s="67" customFormat="1" ht="19.5" customHeight="1">
      <c r="B100" s="63"/>
      <c r="C100" s="64"/>
      <c r="D100" s="65" t="s">
        <v>61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163">
        <f>N276</f>
        <v>10110</v>
      </c>
      <c r="O100" s="164"/>
      <c r="P100" s="164"/>
      <c r="Q100" s="164"/>
      <c r="R100" s="66"/>
    </row>
    <row r="101" spans="2:18" s="67" customFormat="1" ht="19.5" customHeight="1">
      <c r="B101" s="63"/>
      <c r="C101" s="64"/>
      <c r="D101" s="65" t="s">
        <v>62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163">
        <f>N278</f>
        <v>41680</v>
      </c>
      <c r="O101" s="164"/>
      <c r="P101" s="164"/>
      <c r="Q101" s="164"/>
      <c r="R101" s="66"/>
    </row>
    <row r="102" spans="2:18" s="23" customFormat="1" ht="21.75" customHeight="1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7"/>
    </row>
    <row r="103" spans="2:21" s="23" customFormat="1" ht="29.25" customHeight="1">
      <c r="B103" s="24"/>
      <c r="C103" s="57" t="s">
        <v>63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83">
        <v>0</v>
      </c>
      <c r="O103" s="177"/>
      <c r="P103" s="177"/>
      <c r="Q103" s="177"/>
      <c r="R103" s="27"/>
      <c r="T103" s="68"/>
      <c r="U103" s="69" t="s">
        <v>21</v>
      </c>
    </row>
    <row r="104" spans="2:18" s="23" customFormat="1" ht="18" customHeight="1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7"/>
    </row>
    <row r="105" spans="2:18" s="23" customFormat="1" ht="29.25" customHeight="1">
      <c r="B105" s="24"/>
      <c r="C105" s="70" t="s">
        <v>40</v>
      </c>
      <c r="D105" s="37"/>
      <c r="E105" s="37"/>
      <c r="F105" s="37"/>
      <c r="G105" s="37"/>
      <c r="H105" s="37"/>
      <c r="I105" s="37"/>
      <c r="J105" s="37"/>
      <c r="K105" s="37"/>
      <c r="L105" s="187">
        <f>N98+N89+N88</f>
        <v>520868.9</v>
      </c>
      <c r="M105" s="188"/>
      <c r="N105" s="188"/>
      <c r="O105" s="188"/>
      <c r="P105" s="188"/>
      <c r="Q105" s="188"/>
      <c r="R105" s="27"/>
    </row>
    <row r="106" spans="2:18" s="23" customFormat="1" ht="6.75" customHeight="1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2"/>
    </row>
    <row r="110" spans="2:18" s="23" customFormat="1" ht="6.75" customHeight="1"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5"/>
    </row>
    <row r="111" spans="2:18" s="23" customFormat="1" ht="36.75" customHeight="1">
      <c r="B111" s="24"/>
      <c r="C111" s="189" t="s">
        <v>64</v>
      </c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27"/>
    </row>
    <row r="112" spans="2:18" s="23" customFormat="1" ht="6.75" customHeight="1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</row>
    <row r="113" spans="2:18" s="23" customFormat="1" ht="36.75" customHeight="1">
      <c r="B113" s="24"/>
      <c r="C113" s="56" t="s">
        <v>6</v>
      </c>
      <c r="D113" s="25"/>
      <c r="E113" s="25"/>
      <c r="F113" s="176" t="str">
        <f>F6</f>
        <v>Základní škola Dolní Podluží čp.364  - 1.PP                         Elektroinstalace NN (II.etapa)                                   PD P-317013</v>
      </c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25"/>
      <c r="R113" s="27"/>
    </row>
    <row r="114" spans="2:18" s="23" customFormat="1" ht="6.75" customHeight="1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</row>
    <row r="115" spans="2:18" s="23" customFormat="1" ht="18" customHeight="1">
      <c r="B115" s="24"/>
      <c r="C115" s="28" t="s">
        <v>10</v>
      </c>
      <c r="D115" s="25"/>
      <c r="E115" s="25"/>
      <c r="F115" s="29" t="str">
        <f>F8</f>
        <v> </v>
      </c>
      <c r="G115" s="25"/>
      <c r="H115" s="25"/>
      <c r="I115" s="25"/>
      <c r="J115" s="25"/>
      <c r="K115" s="28" t="s">
        <v>12</v>
      </c>
      <c r="L115" s="25"/>
      <c r="M115" s="178">
        <f>IF(O8="","",O8)</f>
        <v>43422</v>
      </c>
      <c r="N115" s="177"/>
      <c r="O115" s="177"/>
      <c r="P115" s="177"/>
      <c r="Q115" s="25"/>
      <c r="R115" s="27"/>
    </row>
    <row r="116" spans="2:18" s="23" customFormat="1" ht="6.75" customHeight="1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7"/>
    </row>
    <row r="117" spans="2:18" s="23" customFormat="1" ht="15">
      <c r="B117" s="24"/>
      <c r="C117" s="28" t="s">
        <v>13</v>
      </c>
      <c r="D117" s="25"/>
      <c r="E117" s="25"/>
      <c r="F117" s="29"/>
      <c r="G117" s="25"/>
      <c r="H117" s="25"/>
      <c r="I117" s="25"/>
      <c r="J117" s="25"/>
      <c r="K117" s="28" t="s">
        <v>17</v>
      </c>
      <c r="L117" s="25"/>
      <c r="M117" s="186"/>
      <c r="N117" s="177"/>
      <c r="O117" s="177"/>
      <c r="P117" s="177"/>
      <c r="Q117" s="177"/>
      <c r="R117" s="27"/>
    </row>
    <row r="118" spans="2:18" s="23" customFormat="1" ht="14.25" customHeight="1">
      <c r="B118" s="24"/>
      <c r="C118" s="28" t="s">
        <v>16</v>
      </c>
      <c r="D118" s="25"/>
      <c r="E118" s="25"/>
      <c r="F118" s="29">
        <f>IF(E14="","",E14)</f>
      </c>
      <c r="G118" s="25"/>
      <c r="H118" s="25"/>
      <c r="I118" s="25"/>
      <c r="J118" s="25"/>
      <c r="K118" s="28" t="s">
        <v>18</v>
      </c>
      <c r="L118" s="25"/>
      <c r="M118" s="186"/>
      <c r="N118" s="177"/>
      <c r="O118" s="177"/>
      <c r="P118" s="177"/>
      <c r="Q118" s="177"/>
      <c r="R118" s="27"/>
    </row>
    <row r="119" spans="2:18" s="23" customFormat="1" ht="9.75" customHeight="1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7"/>
    </row>
    <row r="120" spans="2:27" s="75" customFormat="1" ht="29.25" customHeight="1">
      <c r="B120" s="71"/>
      <c r="C120" s="72" t="s">
        <v>65</v>
      </c>
      <c r="D120" s="73" t="s">
        <v>66</v>
      </c>
      <c r="E120" s="73" t="s">
        <v>36</v>
      </c>
      <c r="F120" s="179" t="s">
        <v>67</v>
      </c>
      <c r="G120" s="180"/>
      <c r="H120" s="180"/>
      <c r="I120" s="180"/>
      <c r="J120" s="73" t="s">
        <v>68</v>
      </c>
      <c r="K120" s="73" t="s">
        <v>69</v>
      </c>
      <c r="L120" s="181" t="s">
        <v>70</v>
      </c>
      <c r="M120" s="180"/>
      <c r="N120" s="179" t="s">
        <v>48</v>
      </c>
      <c r="O120" s="180"/>
      <c r="P120" s="180"/>
      <c r="Q120" s="182"/>
      <c r="R120" s="74"/>
      <c r="T120" s="76" t="s">
        <v>71</v>
      </c>
      <c r="U120" s="77" t="s">
        <v>21</v>
      </c>
      <c r="V120" s="77" t="s">
        <v>72</v>
      </c>
      <c r="W120" s="77" t="s">
        <v>73</v>
      </c>
      <c r="X120" s="77" t="s">
        <v>74</v>
      </c>
      <c r="Y120" s="77" t="s">
        <v>75</v>
      </c>
      <c r="Z120" s="77" t="s">
        <v>76</v>
      </c>
      <c r="AA120" s="78" t="s">
        <v>77</v>
      </c>
    </row>
    <row r="121" spans="2:63" s="23" customFormat="1" ht="29.25" customHeight="1">
      <c r="B121" s="24"/>
      <c r="C121" s="57" t="s">
        <v>44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184">
        <f>L105</f>
        <v>520868.9</v>
      </c>
      <c r="O121" s="185"/>
      <c r="P121" s="185"/>
      <c r="Q121" s="185"/>
      <c r="R121" s="27"/>
      <c r="T121" s="79"/>
      <c r="U121" s="30"/>
      <c r="V121" s="30"/>
      <c r="W121" s="80">
        <f>W122+W272</f>
        <v>116.39099999999999</v>
      </c>
      <c r="X121" s="30"/>
      <c r="Y121" s="80">
        <f>Y122+Y272</f>
        <v>0.029</v>
      </c>
      <c r="Z121" s="30"/>
      <c r="AA121" s="81">
        <f>AA122+AA272</f>
        <v>0</v>
      </c>
      <c r="AT121" s="15" t="s">
        <v>37</v>
      </c>
      <c r="AU121" s="15" t="s">
        <v>50</v>
      </c>
      <c r="BK121" s="82">
        <f>BK122+BK272</f>
        <v>82287.5</v>
      </c>
    </row>
    <row r="122" spans="2:63" s="87" customFormat="1" ht="36.75" customHeight="1">
      <c r="B122" s="83"/>
      <c r="C122" s="84"/>
      <c r="D122" s="85" t="s">
        <v>139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153">
        <f>N123</f>
        <v>46483</v>
      </c>
      <c r="O122" s="154"/>
      <c r="P122" s="154"/>
      <c r="Q122" s="154"/>
      <c r="R122" s="86"/>
      <c r="T122" s="88"/>
      <c r="U122" s="84"/>
      <c r="V122" s="84"/>
      <c r="W122" s="89">
        <f>W123+W133+W145+W168+W197+W223+W241</f>
        <v>116.39099999999999</v>
      </c>
      <c r="X122" s="84"/>
      <c r="Y122" s="89">
        <f>Y123+Y133+Y145+Y168+Y197+Y223+Y241</f>
        <v>0.029</v>
      </c>
      <c r="Z122" s="84"/>
      <c r="AA122" s="90">
        <f>AA123+AA133+AA145+AA168+AA197+AA223+AA241</f>
        <v>0</v>
      </c>
      <c r="AR122" s="91" t="s">
        <v>42</v>
      </c>
      <c r="AT122" s="92" t="s">
        <v>37</v>
      </c>
      <c r="AU122" s="92" t="s">
        <v>38</v>
      </c>
      <c r="AY122" s="91" t="s">
        <v>78</v>
      </c>
      <c r="BK122" s="93">
        <f>BK123+BK133+BK145+BK168+BK197+BK223+BK241</f>
        <v>66057.5</v>
      </c>
    </row>
    <row r="123" spans="2:63" s="87" customFormat="1" ht="19.5" customHeight="1">
      <c r="B123" s="83"/>
      <c r="C123" s="94"/>
      <c r="D123" s="95" t="s">
        <v>140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174">
        <f>N124+N126+N127+N128+N125</f>
        <v>46483</v>
      </c>
      <c r="O123" s="175"/>
      <c r="P123" s="175"/>
      <c r="Q123" s="175"/>
      <c r="R123" s="86"/>
      <c r="T123" s="88"/>
      <c r="U123" s="84"/>
      <c r="V123" s="84"/>
      <c r="W123" s="89">
        <f>W132</f>
        <v>31.842</v>
      </c>
      <c r="X123" s="84"/>
      <c r="Y123" s="89">
        <f>Y132</f>
        <v>0</v>
      </c>
      <c r="Z123" s="84"/>
      <c r="AA123" s="90">
        <f>AA132</f>
        <v>0</v>
      </c>
      <c r="AR123" s="91" t="s">
        <v>42</v>
      </c>
      <c r="AT123" s="92" t="s">
        <v>37</v>
      </c>
      <c r="AU123" s="92" t="s">
        <v>9</v>
      </c>
      <c r="AY123" s="91" t="s">
        <v>78</v>
      </c>
      <c r="BK123" s="93">
        <f>BK132</f>
        <v>6120</v>
      </c>
    </row>
    <row r="124" spans="2:63" s="87" customFormat="1" ht="28.5" customHeight="1">
      <c r="B124" s="83"/>
      <c r="C124" s="96" t="s">
        <v>9</v>
      </c>
      <c r="D124" s="96" t="s">
        <v>79</v>
      </c>
      <c r="E124" s="97" t="s">
        <v>141</v>
      </c>
      <c r="F124" s="148" t="s">
        <v>142</v>
      </c>
      <c r="G124" s="133"/>
      <c r="H124" s="133"/>
      <c r="I124" s="133"/>
      <c r="J124" s="98" t="s">
        <v>80</v>
      </c>
      <c r="K124" s="99">
        <v>40</v>
      </c>
      <c r="L124" s="135">
        <v>43.3</v>
      </c>
      <c r="M124" s="133"/>
      <c r="N124" s="135">
        <f>ROUND(L124*K124,2)</f>
        <v>1732</v>
      </c>
      <c r="O124" s="133"/>
      <c r="P124" s="133"/>
      <c r="Q124" s="133"/>
      <c r="R124" s="86"/>
      <c r="T124" s="88"/>
      <c r="U124" s="84"/>
      <c r="V124" s="84"/>
      <c r="W124" s="89"/>
      <c r="X124" s="84"/>
      <c r="Y124" s="89"/>
      <c r="Z124" s="84"/>
      <c r="AA124" s="90"/>
      <c r="AR124" s="91"/>
      <c r="AT124" s="92"/>
      <c r="AU124" s="92"/>
      <c r="AY124" s="91"/>
      <c r="BK124" s="93"/>
    </row>
    <row r="125" spans="2:63" s="87" customFormat="1" ht="28.5" customHeight="1">
      <c r="B125" s="83"/>
      <c r="C125" s="96">
        <v>2</v>
      </c>
      <c r="D125" s="96" t="s">
        <v>79</v>
      </c>
      <c r="E125" s="97" t="s">
        <v>244</v>
      </c>
      <c r="F125" s="148" t="s">
        <v>245</v>
      </c>
      <c r="G125" s="133"/>
      <c r="H125" s="133"/>
      <c r="I125" s="133"/>
      <c r="J125" s="98" t="s">
        <v>80</v>
      </c>
      <c r="K125" s="99">
        <v>62</v>
      </c>
      <c r="L125" s="135">
        <v>190</v>
      </c>
      <c r="M125" s="133"/>
      <c r="N125" s="135">
        <f>ROUND(L125*K125,2)</f>
        <v>11780</v>
      </c>
      <c r="O125" s="133"/>
      <c r="P125" s="133"/>
      <c r="Q125" s="133"/>
      <c r="R125" s="86"/>
      <c r="T125" s="88"/>
      <c r="U125" s="84"/>
      <c r="V125" s="84"/>
      <c r="W125" s="89"/>
      <c r="X125" s="84"/>
      <c r="Y125" s="89"/>
      <c r="Z125" s="84"/>
      <c r="AA125" s="90"/>
      <c r="AR125" s="91"/>
      <c r="AT125" s="92"/>
      <c r="AU125" s="92"/>
      <c r="AY125" s="91"/>
      <c r="BK125" s="93"/>
    </row>
    <row r="126" spans="2:63" s="87" customFormat="1" ht="28.5" customHeight="1">
      <c r="B126" s="83"/>
      <c r="C126" s="96">
        <v>3</v>
      </c>
      <c r="D126" s="96" t="s">
        <v>79</v>
      </c>
      <c r="E126" s="97" t="s">
        <v>143</v>
      </c>
      <c r="F126" s="148" t="s">
        <v>144</v>
      </c>
      <c r="G126" s="133"/>
      <c r="H126" s="133"/>
      <c r="I126" s="133"/>
      <c r="J126" s="98" t="s">
        <v>80</v>
      </c>
      <c r="K126" s="99">
        <v>120</v>
      </c>
      <c r="L126" s="135">
        <v>128</v>
      </c>
      <c r="M126" s="133"/>
      <c r="N126" s="135">
        <f>ROUND(L126*K126,2)</f>
        <v>15360</v>
      </c>
      <c r="O126" s="133"/>
      <c r="P126" s="133"/>
      <c r="Q126" s="133"/>
      <c r="R126" s="86"/>
      <c r="T126" s="88"/>
      <c r="U126" s="84"/>
      <c r="V126" s="84"/>
      <c r="W126" s="89"/>
      <c r="X126" s="84"/>
      <c r="Y126" s="89"/>
      <c r="Z126" s="84"/>
      <c r="AA126" s="90"/>
      <c r="AR126" s="91"/>
      <c r="AT126" s="92"/>
      <c r="AU126" s="92"/>
      <c r="AY126" s="91"/>
      <c r="BK126" s="93"/>
    </row>
    <row r="127" spans="2:63" s="87" customFormat="1" ht="28.5" customHeight="1">
      <c r="B127" s="83"/>
      <c r="C127" s="96">
        <v>4</v>
      </c>
      <c r="D127" s="96" t="s">
        <v>79</v>
      </c>
      <c r="E127" s="97" t="s">
        <v>145</v>
      </c>
      <c r="F127" s="148" t="s">
        <v>146</v>
      </c>
      <c r="G127" s="133"/>
      <c r="H127" s="133"/>
      <c r="I127" s="133"/>
      <c r="J127" s="98" t="s">
        <v>93</v>
      </c>
      <c r="K127" s="99">
        <v>340</v>
      </c>
      <c r="L127" s="135">
        <v>33.1</v>
      </c>
      <c r="M127" s="133"/>
      <c r="N127" s="135">
        <f>ROUND(L127*K127,2)</f>
        <v>11254</v>
      </c>
      <c r="O127" s="133"/>
      <c r="P127" s="133"/>
      <c r="Q127" s="133"/>
      <c r="R127" s="86"/>
      <c r="T127" s="88"/>
      <c r="U127" s="84"/>
      <c r="V127" s="84"/>
      <c r="W127" s="89"/>
      <c r="X127" s="84"/>
      <c r="Y127" s="89"/>
      <c r="Z127" s="84"/>
      <c r="AA127" s="90"/>
      <c r="AR127" s="91"/>
      <c r="AT127" s="92"/>
      <c r="AU127" s="92"/>
      <c r="AY127" s="91"/>
      <c r="BK127" s="93"/>
    </row>
    <row r="128" spans="2:63" s="87" customFormat="1" ht="28.5" customHeight="1">
      <c r="B128" s="83"/>
      <c r="C128" s="96">
        <v>5</v>
      </c>
      <c r="D128" s="96" t="s">
        <v>79</v>
      </c>
      <c r="E128" s="97" t="s">
        <v>147</v>
      </c>
      <c r="F128" s="148" t="s">
        <v>148</v>
      </c>
      <c r="G128" s="133"/>
      <c r="H128" s="133"/>
      <c r="I128" s="133"/>
      <c r="J128" s="98" t="s">
        <v>93</v>
      </c>
      <c r="K128" s="99">
        <v>163</v>
      </c>
      <c r="L128" s="135">
        <v>39</v>
      </c>
      <c r="M128" s="133"/>
      <c r="N128" s="135">
        <f>ROUND(L128*K128,2)</f>
        <v>6357</v>
      </c>
      <c r="O128" s="133"/>
      <c r="P128" s="133"/>
      <c r="Q128" s="133"/>
      <c r="R128" s="86"/>
      <c r="T128" s="88"/>
      <c r="U128" s="84"/>
      <c r="V128" s="84"/>
      <c r="W128" s="89"/>
      <c r="X128" s="84"/>
      <c r="Y128" s="89"/>
      <c r="Z128" s="84"/>
      <c r="AA128" s="90"/>
      <c r="AR128" s="91"/>
      <c r="AT128" s="92"/>
      <c r="AU128" s="92"/>
      <c r="AY128" s="91"/>
      <c r="BK128" s="93"/>
    </row>
    <row r="129" spans="2:63" s="87" customFormat="1" ht="19.5" customHeight="1">
      <c r="B129" s="83"/>
      <c r="C129" s="84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1"/>
      <c r="O129" s="102"/>
      <c r="P129" s="102"/>
      <c r="Q129" s="102"/>
      <c r="R129" s="86"/>
      <c r="T129" s="88"/>
      <c r="U129" s="84"/>
      <c r="V129" s="84"/>
      <c r="W129" s="89"/>
      <c r="X129" s="84"/>
      <c r="Y129" s="89"/>
      <c r="Z129" s="84"/>
      <c r="AA129" s="90"/>
      <c r="AR129" s="91"/>
      <c r="AT129" s="92"/>
      <c r="AU129" s="92"/>
      <c r="AY129" s="91"/>
      <c r="BK129" s="93"/>
    </row>
    <row r="130" spans="2:63" s="87" customFormat="1" ht="19.5" customHeight="1">
      <c r="B130" s="83"/>
      <c r="C130" s="84"/>
      <c r="D130" s="85" t="s">
        <v>51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153">
        <f>N131+N133+N145+N168+N188+N197+N223+N241</f>
        <v>413355.9</v>
      </c>
      <c r="O130" s="154"/>
      <c r="P130" s="154"/>
      <c r="Q130" s="154"/>
      <c r="R130" s="86"/>
      <c r="T130" s="88"/>
      <c r="U130" s="84"/>
      <c r="V130" s="84"/>
      <c r="W130" s="89"/>
      <c r="X130" s="84"/>
      <c r="Y130" s="89"/>
      <c r="Z130" s="84"/>
      <c r="AA130" s="90"/>
      <c r="AR130" s="91"/>
      <c r="AT130" s="92"/>
      <c r="AU130" s="92"/>
      <c r="AY130" s="91"/>
      <c r="BK130" s="93"/>
    </row>
    <row r="131" spans="2:63" s="87" customFormat="1" ht="19.5" customHeight="1">
      <c r="B131" s="83"/>
      <c r="C131" s="84"/>
      <c r="D131" s="100" t="s">
        <v>52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55">
        <f>N132</f>
        <v>6120</v>
      </c>
      <c r="O131" s="156"/>
      <c r="P131" s="156"/>
      <c r="Q131" s="156"/>
      <c r="R131" s="86"/>
      <c r="T131" s="88"/>
      <c r="U131" s="84"/>
      <c r="V131" s="84"/>
      <c r="W131" s="89"/>
      <c r="X131" s="84"/>
      <c r="Y131" s="89"/>
      <c r="Z131" s="84"/>
      <c r="AA131" s="90"/>
      <c r="AR131" s="91"/>
      <c r="AT131" s="92"/>
      <c r="AU131" s="92"/>
      <c r="AY131" s="91"/>
      <c r="BK131" s="93"/>
    </row>
    <row r="132" spans="2:65" s="23" customFormat="1" ht="28.5" customHeight="1">
      <c r="B132" s="103"/>
      <c r="C132" s="104">
        <v>6</v>
      </c>
      <c r="D132" s="104" t="s">
        <v>79</v>
      </c>
      <c r="E132" s="97" t="s">
        <v>149</v>
      </c>
      <c r="F132" s="141" t="s">
        <v>354</v>
      </c>
      <c r="G132" s="131"/>
      <c r="H132" s="131"/>
      <c r="I132" s="131"/>
      <c r="J132" s="105" t="s">
        <v>80</v>
      </c>
      <c r="K132" s="106">
        <v>1</v>
      </c>
      <c r="L132" s="137">
        <v>6120</v>
      </c>
      <c r="M132" s="131"/>
      <c r="N132" s="137">
        <f>ROUND(L132*K132,2)</f>
        <v>6120</v>
      </c>
      <c r="O132" s="131"/>
      <c r="P132" s="131"/>
      <c r="Q132" s="131"/>
      <c r="R132" s="107"/>
      <c r="T132" s="108" t="s">
        <v>1</v>
      </c>
      <c r="U132" s="109" t="s">
        <v>22</v>
      </c>
      <c r="V132" s="110">
        <v>31.842</v>
      </c>
      <c r="W132" s="110">
        <f>V132*K132</f>
        <v>31.842</v>
      </c>
      <c r="X132" s="110">
        <v>0</v>
      </c>
      <c r="Y132" s="110">
        <f>X132*K132</f>
        <v>0</v>
      </c>
      <c r="Z132" s="110">
        <v>0</v>
      </c>
      <c r="AA132" s="111">
        <f>Z132*K132</f>
        <v>0</v>
      </c>
      <c r="AR132" s="15" t="s">
        <v>81</v>
      </c>
      <c r="AT132" s="15" t="s">
        <v>79</v>
      </c>
      <c r="AU132" s="15" t="s">
        <v>42</v>
      </c>
      <c r="AY132" s="15" t="s">
        <v>78</v>
      </c>
      <c r="BE132" s="112">
        <f>IF(U132="základní",N132,0)</f>
        <v>6120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15" t="s">
        <v>9</v>
      </c>
      <c r="BK132" s="112">
        <f>ROUND(L132*K132,2)</f>
        <v>6120</v>
      </c>
      <c r="BL132" s="15" t="s">
        <v>81</v>
      </c>
      <c r="BM132" s="15" t="s">
        <v>82</v>
      </c>
    </row>
    <row r="133" spans="2:63" s="87" customFormat="1" ht="29.25" customHeight="1">
      <c r="B133" s="83"/>
      <c r="C133" s="84"/>
      <c r="D133" s="100" t="s">
        <v>53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58">
        <f>N134+N136+N137+N143+N144+N138+N135+N139+N140+N141+N142</f>
        <v>39150</v>
      </c>
      <c r="O133" s="159"/>
      <c r="P133" s="159"/>
      <c r="Q133" s="159"/>
      <c r="R133" s="86"/>
      <c r="T133" s="88"/>
      <c r="U133" s="84"/>
      <c r="V133" s="84"/>
      <c r="W133" s="89">
        <f>SUM(W134:W144)</f>
        <v>10.084</v>
      </c>
      <c r="X133" s="84"/>
      <c r="Y133" s="89">
        <f>SUM(Y134:Y144)</f>
        <v>0.005</v>
      </c>
      <c r="Z133" s="84"/>
      <c r="AA133" s="90">
        <f>SUM(AA134:AA144)</f>
        <v>0</v>
      </c>
      <c r="AR133" s="91" t="s">
        <v>42</v>
      </c>
      <c r="AT133" s="92" t="s">
        <v>37</v>
      </c>
      <c r="AU133" s="92" t="s">
        <v>9</v>
      </c>
      <c r="AY133" s="91" t="s">
        <v>78</v>
      </c>
      <c r="BK133" s="93">
        <f>SUM(BK134:BK144)</f>
        <v>37700</v>
      </c>
    </row>
    <row r="134" spans="2:65" s="23" customFormat="1" ht="28.5" customHeight="1">
      <c r="B134" s="103"/>
      <c r="C134" s="104">
        <v>7</v>
      </c>
      <c r="D134" s="104" t="s">
        <v>79</v>
      </c>
      <c r="E134" s="113" t="s">
        <v>83</v>
      </c>
      <c r="F134" s="136" t="s">
        <v>122</v>
      </c>
      <c r="G134" s="131"/>
      <c r="H134" s="131"/>
      <c r="I134" s="131"/>
      <c r="J134" s="105" t="s">
        <v>104</v>
      </c>
      <c r="K134" s="106">
        <v>2</v>
      </c>
      <c r="L134" s="137">
        <v>860</v>
      </c>
      <c r="M134" s="131"/>
      <c r="N134" s="137">
        <f aca="true" t="shared" si="0" ref="N134:N144">ROUND(L134*K134,2)</f>
        <v>1720</v>
      </c>
      <c r="O134" s="131"/>
      <c r="P134" s="131"/>
      <c r="Q134" s="131"/>
      <c r="R134" s="107"/>
      <c r="T134" s="108" t="s">
        <v>1</v>
      </c>
      <c r="U134" s="109" t="s">
        <v>22</v>
      </c>
      <c r="V134" s="110">
        <v>4.958</v>
      </c>
      <c r="W134" s="110">
        <f>V134*K134</f>
        <v>9.916</v>
      </c>
      <c r="X134" s="110">
        <v>0</v>
      </c>
      <c r="Y134" s="110">
        <f>X134*K134</f>
        <v>0</v>
      </c>
      <c r="Z134" s="110">
        <v>0</v>
      </c>
      <c r="AA134" s="111">
        <f>Z134*K134</f>
        <v>0</v>
      </c>
      <c r="AR134" s="15" t="s">
        <v>81</v>
      </c>
      <c r="AT134" s="15" t="s">
        <v>79</v>
      </c>
      <c r="AU134" s="15" t="s">
        <v>42</v>
      </c>
      <c r="AY134" s="15" t="s">
        <v>78</v>
      </c>
      <c r="BE134" s="112">
        <f>IF(U134="základní",N134,0)</f>
        <v>1720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15" t="s">
        <v>9</v>
      </c>
      <c r="BK134" s="112">
        <f>ROUND(L134*K134,2)</f>
        <v>1720</v>
      </c>
      <c r="BL134" s="15" t="s">
        <v>81</v>
      </c>
      <c r="BM134" s="15" t="s">
        <v>84</v>
      </c>
    </row>
    <row r="135" spans="2:65" s="23" customFormat="1" ht="28.5" customHeight="1">
      <c r="B135" s="103"/>
      <c r="C135" s="104">
        <v>8</v>
      </c>
      <c r="D135" s="104" t="s">
        <v>79</v>
      </c>
      <c r="E135" s="124" t="s">
        <v>321</v>
      </c>
      <c r="F135" s="141" t="s">
        <v>383</v>
      </c>
      <c r="G135" s="131"/>
      <c r="H135" s="131"/>
      <c r="I135" s="131"/>
      <c r="J135" s="105" t="s">
        <v>104</v>
      </c>
      <c r="K135" s="106">
        <v>0</v>
      </c>
      <c r="L135" s="137">
        <v>420</v>
      </c>
      <c r="M135" s="131"/>
      <c r="N135" s="137">
        <f>ROUND(L135*K135,2)</f>
        <v>0</v>
      </c>
      <c r="O135" s="131"/>
      <c r="P135" s="131"/>
      <c r="Q135" s="131"/>
      <c r="R135" s="107"/>
      <c r="T135" s="108"/>
      <c r="U135" s="109"/>
      <c r="V135" s="110"/>
      <c r="W135" s="110"/>
      <c r="X135" s="110"/>
      <c r="Y135" s="110"/>
      <c r="Z135" s="110"/>
      <c r="AA135" s="111"/>
      <c r="AR135" s="15"/>
      <c r="AT135" s="15"/>
      <c r="AU135" s="15"/>
      <c r="AY135" s="15"/>
      <c r="BE135" s="112"/>
      <c r="BF135" s="112"/>
      <c r="BG135" s="112"/>
      <c r="BH135" s="112"/>
      <c r="BI135" s="112"/>
      <c r="BJ135" s="15"/>
      <c r="BK135" s="112"/>
      <c r="BL135" s="15"/>
      <c r="BM135" s="15"/>
    </row>
    <row r="136" spans="2:65" s="23" customFormat="1" ht="28.5" customHeight="1">
      <c r="B136" s="103"/>
      <c r="C136" s="114">
        <v>9</v>
      </c>
      <c r="D136" s="114" t="s">
        <v>85</v>
      </c>
      <c r="E136" s="115" t="s">
        <v>258</v>
      </c>
      <c r="F136" s="145" t="s">
        <v>355</v>
      </c>
      <c r="G136" s="130"/>
      <c r="H136" s="130"/>
      <c r="I136" s="130"/>
      <c r="J136" s="116" t="s">
        <v>104</v>
      </c>
      <c r="K136" s="117">
        <v>1</v>
      </c>
      <c r="L136" s="129">
        <v>34980</v>
      </c>
      <c r="M136" s="130"/>
      <c r="N136" s="129">
        <f t="shared" si="0"/>
        <v>34980</v>
      </c>
      <c r="O136" s="131"/>
      <c r="P136" s="131"/>
      <c r="Q136" s="131"/>
      <c r="R136" s="107"/>
      <c r="T136" s="108" t="s">
        <v>1</v>
      </c>
      <c r="U136" s="109" t="s">
        <v>22</v>
      </c>
      <c r="V136" s="110">
        <v>0</v>
      </c>
      <c r="W136" s="110">
        <f>V136*K136</f>
        <v>0</v>
      </c>
      <c r="X136" s="110">
        <v>0.005</v>
      </c>
      <c r="Y136" s="110">
        <f>X136*K136</f>
        <v>0.005</v>
      </c>
      <c r="Z136" s="110">
        <v>0</v>
      </c>
      <c r="AA136" s="111">
        <f>Z136*K136</f>
        <v>0</v>
      </c>
      <c r="AR136" s="15" t="s">
        <v>86</v>
      </c>
      <c r="AT136" s="15" t="s">
        <v>85</v>
      </c>
      <c r="AU136" s="15" t="s">
        <v>42</v>
      </c>
      <c r="AY136" s="15" t="s">
        <v>78</v>
      </c>
      <c r="BE136" s="112">
        <f>IF(U136="základní",N136,0)</f>
        <v>34980</v>
      </c>
      <c r="BF136" s="112">
        <f>IF(U136="snížená",N136,0)</f>
        <v>0</v>
      </c>
      <c r="BG136" s="112">
        <f>IF(U136="zákl. přenesená",N136,0)</f>
        <v>0</v>
      </c>
      <c r="BH136" s="112">
        <f>IF(U136="sníž. přenesená",N136,0)</f>
        <v>0</v>
      </c>
      <c r="BI136" s="112">
        <f>IF(U136="nulová",N136,0)</f>
        <v>0</v>
      </c>
      <c r="BJ136" s="15" t="s">
        <v>9</v>
      </c>
      <c r="BK136" s="112">
        <f>ROUND(L136*K136,2)</f>
        <v>34980</v>
      </c>
      <c r="BL136" s="15" t="s">
        <v>81</v>
      </c>
      <c r="BM136" s="15" t="s">
        <v>87</v>
      </c>
    </row>
    <row r="137" spans="2:65" s="23" customFormat="1" ht="49.5" customHeight="1">
      <c r="B137" s="103"/>
      <c r="C137" s="114">
        <v>10</v>
      </c>
      <c r="D137" s="114" t="s">
        <v>85</v>
      </c>
      <c r="E137" s="115" t="s">
        <v>257</v>
      </c>
      <c r="F137" s="145" t="s">
        <v>384</v>
      </c>
      <c r="G137" s="130"/>
      <c r="H137" s="130"/>
      <c r="I137" s="130"/>
      <c r="J137" s="116" t="s">
        <v>104</v>
      </c>
      <c r="K137" s="117">
        <v>0</v>
      </c>
      <c r="L137" s="129">
        <v>18690</v>
      </c>
      <c r="M137" s="130"/>
      <c r="N137" s="129">
        <f t="shared" si="0"/>
        <v>0</v>
      </c>
      <c r="O137" s="131"/>
      <c r="P137" s="131"/>
      <c r="Q137" s="131"/>
      <c r="R137" s="107"/>
      <c r="T137" s="108"/>
      <c r="U137" s="109"/>
      <c r="V137" s="110"/>
      <c r="W137" s="110"/>
      <c r="X137" s="110"/>
      <c r="Y137" s="110"/>
      <c r="Z137" s="110"/>
      <c r="AA137" s="111"/>
      <c r="AR137" s="15"/>
      <c r="AT137" s="15"/>
      <c r="AU137" s="15"/>
      <c r="AY137" s="15"/>
      <c r="BE137" s="112"/>
      <c r="BF137" s="112"/>
      <c r="BG137" s="112"/>
      <c r="BH137" s="112"/>
      <c r="BI137" s="112"/>
      <c r="BJ137" s="15"/>
      <c r="BK137" s="112"/>
      <c r="BL137" s="15"/>
      <c r="BM137" s="15"/>
    </row>
    <row r="138" spans="2:65" s="23" customFormat="1" ht="49.5" customHeight="1">
      <c r="B138" s="103"/>
      <c r="C138" s="114">
        <v>11</v>
      </c>
      <c r="D138" s="114" t="s">
        <v>85</v>
      </c>
      <c r="E138" s="6" t="s">
        <v>297</v>
      </c>
      <c r="F138" s="145" t="s">
        <v>356</v>
      </c>
      <c r="G138" s="130"/>
      <c r="H138" s="130"/>
      <c r="I138" s="130"/>
      <c r="J138" s="116" t="s">
        <v>104</v>
      </c>
      <c r="K138" s="117">
        <v>0</v>
      </c>
      <c r="L138" s="129">
        <v>41120</v>
      </c>
      <c r="M138" s="130"/>
      <c r="N138" s="129">
        <f t="shared" si="0"/>
        <v>0</v>
      </c>
      <c r="O138" s="131"/>
      <c r="P138" s="131"/>
      <c r="Q138" s="131"/>
      <c r="R138" s="107"/>
      <c r="T138" s="108"/>
      <c r="U138" s="109"/>
      <c r="V138" s="110"/>
      <c r="W138" s="110"/>
      <c r="X138" s="110"/>
      <c r="Y138" s="110"/>
      <c r="Z138" s="110"/>
      <c r="AA138" s="111"/>
      <c r="AR138" s="15"/>
      <c r="AT138" s="15"/>
      <c r="AU138" s="15"/>
      <c r="AY138" s="15"/>
      <c r="BE138" s="112"/>
      <c r="BF138" s="112"/>
      <c r="BG138" s="112"/>
      <c r="BH138" s="112"/>
      <c r="BI138" s="112"/>
      <c r="BJ138" s="15"/>
      <c r="BK138" s="112"/>
      <c r="BL138" s="15"/>
      <c r="BM138" s="15"/>
    </row>
    <row r="139" spans="2:65" s="23" customFormat="1" ht="49.5" customHeight="1">
      <c r="B139" s="103"/>
      <c r="C139" s="114">
        <v>12</v>
      </c>
      <c r="D139" s="114" t="s">
        <v>85</v>
      </c>
      <c r="E139" s="6" t="s">
        <v>336</v>
      </c>
      <c r="F139" s="145" t="s">
        <v>357</v>
      </c>
      <c r="G139" s="130"/>
      <c r="H139" s="130"/>
      <c r="I139" s="130"/>
      <c r="J139" s="116" t="s">
        <v>104</v>
      </c>
      <c r="K139" s="117">
        <v>0</v>
      </c>
      <c r="L139" s="129">
        <v>21410</v>
      </c>
      <c r="M139" s="130"/>
      <c r="N139" s="129">
        <f>ROUND(L139*K139,2)</f>
        <v>0</v>
      </c>
      <c r="O139" s="131"/>
      <c r="P139" s="131"/>
      <c r="Q139" s="131"/>
      <c r="R139" s="107"/>
      <c r="T139" s="108"/>
      <c r="U139" s="109"/>
      <c r="V139" s="110"/>
      <c r="W139" s="110"/>
      <c r="X139" s="110"/>
      <c r="Y139" s="110"/>
      <c r="Z139" s="110"/>
      <c r="AA139" s="111"/>
      <c r="AR139" s="15"/>
      <c r="AT139" s="15"/>
      <c r="AU139" s="15"/>
      <c r="AY139" s="15"/>
      <c r="BE139" s="112"/>
      <c r="BF139" s="112"/>
      <c r="BG139" s="112"/>
      <c r="BH139" s="112"/>
      <c r="BI139" s="112"/>
      <c r="BJ139" s="15"/>
      <c r="BK139" s="112"/>
      <c r="BL139" s="15"/>
      <c r="BM139" s="15"/>
    </row>
    <row r="140" spans="2:65" s="23" customFormat="1" ht="49.5" customHeight="1">
      <c r="B140" s="103"/>
      <c r="C140" s="114">
        <v>13</v>
      </c>
      <c r="D140" s="114" t="s">
        <v>85</v>
      </c>
      <c r="E140" s="6" t="s">
        <v>335</v>
      </c>
      <c r="F140" s="145" t="s">
        <v>358</v>
      </c>
      <c r="G140" s="130"/>
      <c r="H140" s="130"/>
      <c r="I140" s="130"/>
      <c r="J140" s="116" t="s">
        <v>104</v>
      </c>
      <c r="K140" s="117">
        <v>0</v>
      </c>
      <c r="L140" s="129">
        <v>20450</v>
      </c>
      <c r="M140" s="130"/>
      <c r="N140" s="129">
        <f>ROUND(L140*K140,2)</f>
        <v>0</v>
      </c>
      <c r="O140" s="131"/>
      <c r="P140" s="131"/>
      <c r="Q140" s="131"/>
      <c r="R140" s="107"/>
      <c r="T140" s="108"/>
      <c r="U140" s="109"/>
      <c r="V140" s="110"/>
      <c r="W140" s="110"/>
      <c r="X140" s="110"/>
      <c r="Y140" s="110"/>
      <c r="Z140" s="110"/>
      <c r="AA140" s="111"/>
      <c r="AR140" s="15"/>
      <c r="AT140" s="15"/>
      <c r="AU140" s="15"/>
      <c r="AY140" s="15"/>
      <c r="BE140" s="112"/>
      <c r="BF140" s="112"/>
      <c r="BG140" s="112"/>
      <c r="BH140" s="112"/>
      <c r="BI140" s="112"/>
      <c r="BJ140" s="15"/>
      <c r="BK140" s="112"/>
      <c r="BL140" s="15"/>
      <c r="BM140" s="15"/>
    </row>
    <row r="141" spans="2:65" s="23" customFormat="1" ht="28.5" customHeight="1">
      <c r="B141" s="103"/>
      <c r="C141" s="104">
        <v>14</v>
      </c>
      <c r="D141" s="104" t="s">
        <v>79</v>
      </c>
      <c r="E141" s="124" t="s">
        <v>337</v>
      </c>
      <c r="F141" s="141" t="s">
        <v>359</v>
      </c>
      <c r="G141" s="131"/>
      <c r="H141" s="131"/>
      <c r="I141" s="131"/>
      <c r="J141" s="125" t="s">
        <v>121</v>
      </c>
      <c r="K141" s="106">
        <v>0</v>
      </c>
      <c r="L141" s="137">
        <v>490</v>
      </c>
      <c r="M141" s="131"/>
      <c r="N141" s="137">
        <f>ROUND(L141*K141,2)</f>
        <v>0</v>
      </c>
      <c r="O141" s="131"/>
      <c r="P141" s="131"/>
      <c r="Q141" s="131"/>
      <c r="R141" s="107"/>
      <c r="T141" s="108"/>
      <c r="U141" s="109"/>
      <c r="V141" s="110"/>
      <c r="W141" s="110"/>
      <c r="X141" s="110"/>
      <c r="Y141" s="110"/>
      <c r="Z141" s="110"/>
      <c r="AA141" s="111"/>
      <c r="AR141" s="15"/>
      <c r="AT141" s="15"/>
      <c r="AU141" s="15"/>
      <c r="AY141" s="15"/>
      <c r="BE141" s="112"/>
      <c r="BF141" s="112"/>
      <c r="BG141" s="112"/>
      <c r="BH141" s="112"/>
      <c r="BI141" s="112"/>
      <c r="BJ141" s="15"/>
      <c r="BK141" s="112"/>
      <c r="BL141" s="15"/>
      <c r="BM141" s="15"/>
    </row>
    <row r="142" spans="2:65" s="23" customFormat="1" ht="28.5" customHeight="1">
      <c r="B142" s="103"/>
      <c r="C142" s="104">
        <v>15</v>
      </c>
      <c r="D142" s="104" t="s">
        <v>79</v>
      </c>
      <c r="E142" s="124" t="s">
        <v>338</v>
      </c>
      <c r="F142" s="141" t="s">
        <v>339</v>
      </c>
      <c r="G142" s="131"/>
      <c r="H142" s="131"/>
      <c r="I142" s="131"/>
      <c r="J142" s="125" t="s">
        <v>104</v>
      </c>
      <c r="K142" s="106">
        <v>1</v>
      </c>
      <c r="L142" s="137">
        <v>490</v>
      </c>
      <c r="M142" s="131"/>
      <c r="N142" s="137">
        <f>ROUND(L142*K142,2)</f>
        <v>490</v>
      </c>
      <c r="O142" s="131"/>
      <c r="P142" s="131"/>
      <c r="Q142" s="131"/>
      <c r="R142" s="107"/>
      <c r="T142" s="108"/>
      <c r="U142" s="109"/>
      <c r="V142" s="110"/>
      <c r="W142" s="110"/>
      <c r="X142" s="110"/>
      <c r="Y142" s="110"/>
      <c r="Z142" s="110"/>
      <c r="AA142" s="111"/>
      <c r="AR142" s="15"/>
      <c r="AT142" s="15"/>
      <c r="AU142" s="15"/>
      <c r="AY142" s="15"/>
      <c r="BE142" s="112"/>
      <c r="BF142" s="112"/>
      <c r="BG142" s="112"/>
      <c r="BH142" s="112"/>
      <c r="BI142" s="112"/>
      <c r="BJ142" s="15"/>
      <c r="BK142" s="112"/>
      <c r="BL142" s="15"/>
      <c r="BM142" s="15"/>
    </row>
    <row r="143" spans="2:65" s="23" customFormat="1" ht="28.5" customHeight="1">
      <c r="B143" s="103"/>
      <c r="C143" s="114">
        <v>16</v>
      </c>
      <c r="D143" s="114" t="s">
        <v>85</v>
      </c>
      <c r="E143" s="115" t="s">
        <v>123</v>
      </c>
      <c r="F143" s="150" t="s">
        <v>339</v>
      </c>
      <c r="G143" s="139"/>
      <c r="H143" s="139"/>
      <c r="I143" s="140"/>
      <c r="J143" s="7" t="s">
        <v>104</v>
      </c>
      <c r="K143" s="117">
        <v>1</v>
      </c>
      <c r="L143" s="151">
        <v>960</v>
      </c>
      <c r="M143" s="152"/>
      <c r="N143" s="151">
        <f t="shared" si="0"/>
        <v>960</v>
      </c>
      <c r="O143" s="157"/>
      <c r="P143" s="157"/>
      <c r="Q143" s="152"/>
      <c r="R143" s="107"/>
      <c r="T143" s="108"/>
      <c r="U143" s="109"/>
      <c r="V143" s="110"/>
      <c r="W143" s="110"/>
      <c r="X143" s="110"/>
      <c r="Y143" s="110"/>
      <c r="Z143" s="110"/>
      <c r="AA143" s="111"/>
      <c r="AR143" s="15"/>
      <c r="AT143" s="15"/>
      <c r="AU143" s="15"/>
      <c r="AY143" s="15"/>
      <c r="BE143" s="112"/>
      <c r="BF143" s="112"/>
      <c r="BG143" s="112"/>
      <c r="BH143" s="112"/>
      <c r="BI143" s="112"/>
      <c r="BJ143" s="15"/>
      <c r="BK143" s="112"/>
      <c r="BL143" s="15"/>
      <c r="BM143" s="15"/>
    </row>
    <row r="144" spans="2:65" s="23" customFormat="1" ht="28.5" customHeight="1">
      <c r="B144" s="103"/>
      <c r="C144" s="104">
        <v>17</v>
      </c>
      <c r="D144" s="104" t="s">
        <v>79</v>
      </c>
      <c r="E144" s="113" t="s">
        <v>89</v>
      </c>
      <c r="F144" s="136" t="s">
        <v>226</v>
      </c>
      <c r="G144" s="131"/>
      <c r="H144" s="131"/>
      <c r="I144" s="131"/>
      <c r="J144" s="105" t="s">
        <v>121</v>
      </c>
      <c r="K144" s="106">
        <v>4</v>
      </c>
      <c r="L144" s="137">
        <v>250</v>
      </c>
      <c r="M144" s="131"/>
      <c r="N144" s="137">
        <f t="shared" si="0"/>
        <v>1000</v>
      </c>
      <c r="O144" s="131"/>
      <c r="P144" s="131"/>
      <c r="Q144" s="131"/>
      <c r="R144" s="107"/>
      <c r="T144" s="108" t="s">
        <v>1</v>
      </c>
      <c r="U144" s="109" t="s">
        <v>22</v>
      </c>
      <c r="V144" s="110">
        <v>0.042</v>
      </c>
      <c r="W144" s="110">
        <f>V144*K144</f>
        <v>0.168</v>
      </c>
      <c r="X144" s="110">
        <v>0</v>
      </c>
      <c r="Y144" s="110">
        <f>X144*K144</f>
        <v>0</v>
      </c>
      <c r="Z144" s="110">
        <v>0</v>
      </c>
      <c r="AA144" s="111">
        <f>Z144*K144</f>
        <v>0</v>
      </c>
      <c r="AR144" s="15" t="s">
        <v>81</v>
      </c>
      <c r="AT144" s="15" t="s">
        <v>79</v>
      </c>
      <c r="AU144" s="15" t="s">
        <v>42</v>
      </c>
      <c r="AY144" s="15" t="s">
        <v>78</v>
      </c>
      <c r="BE144" s="112">
        <f>IF(U144="základní",N144,0)</f>
        <v>1000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15" t="s">
        <v>9</v>
      </c>
      <c r="BK144" s="112">
        <f>ROUND(L144*K144,2)</f>
        <v>1000</v>
      </c>
      <c r="BL144" s="15" t="s">
        <v>81</v>
      </c>
      <c r="BM144" s="15" t="s">
        <v>90</v>
      </c>
    </row>
    <row r="145" spans="2:63" s="87" customFormat="1" ht="29.25" customHeight="1">
      <c r="B145" s="83"/>
      <c r="C145" s="84"/>
      <c r="D145" s="100" t="s">
        <v>54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58">
        <f>N146+N147+N148+N149+N150+N151+N152+N153+N154++N155+N156+N157+N158+N159+N160+N161+N162+N163+N166+N167+N164+N165</f>
        <v>58353.40000000001</v>
      </c>
      <c r="O145" s="159"/>
      <c r="P145" s="159"/>
      <c r="Q145" s="159"/>
      <c r="R145" s="86"/>
      <c r="T145" s="88"/>
      <c r="U145" s="84"/>
      <c r="V145" s="84"/>
      <c r="W145" s="89">
        <f>SUM(W146:W167)</f>
        <v>43.44</v>
      </c>
      <c r="X145" s="84"/>
      <c r="Y145" s="89">
        <f>SUM(Y146:Y167)</f>
        <v>0.02016</v>
      </c>
      <c r="Z145" s="84"/>
      <c r="AA145" s="90">
        <f>SUM(AA146:AA167)</f>
        <v>0</v>
      </c>
      <c r="AR145" s="91" t="s">
        <v>42</v>
      </c>
      <c r="AT145" s="92" t="s">
        <v>37</v>
      </c>
      <c r="AU145" s="92" t="s">
        <v>9</v>
      </c>
      <c r="AY145" s="91" t="s">
        <v>78</v>
      </c>
      <c r="BK145" s="93">
        <f>SUM(BK146:BK167)</f>
        <v>15976</v>
      </c>
    </row>
    <row r="146" spans="2:65" s="23" customFormat="1" ht="28.5" customHeight="1">
      <c r="B146" s="103"/>
      <c r="C146" s="104">
        <v>18</v>
      </c>
      <c r="D146" s="104" t="s">
        <v>79</v>
      </c>
      <c r="E146" s="113" t="s">
        <v>91</v>
      </c>
      <c r="F146" s="136" t="s">
        <v>92</v>
      </c>
      <c r="G146" s="131"/>
      <c r="H146" s="131"/>
      <c r="I146" s="131"/>
      <c r="J146" s="105" t="s">
        <v>93</v>
      </c>
      <c r="K146" s="106">
        <v>320</v>
      </c>
      <c r="L146" s="137">
        <v>26.6</v>
      </c>
      <c r="M146" s="131"/>
      <c r="N146" s="137">
        <f aca="true" t="shared" si="1" ref="N146:N167">ROUND(L146*K146,2)</f>
        <v>8512</v>
      </c>
      <c r="O146" s="131"/>
      <c r="P146" s="131"/>
      <c r="Q146" s="131"/>
      <c r="R146" s="107"/>
      <c r="T146" s="108" t="s">
        <v>1</v>
      </c>
      <c r="U146" s="109" t="s">
        <v>22</v>
      </c>
      <c r="V146" s="110">
        <v>0.096</v>
      </c>
      <c r="W146" s="110">
        <f>V146*K146</f>
        <v>30.72</v>
      </c>
      <c r="X146" s="110">
        <v>0</v>
      </c>
      <c r="Y146" s="110">
        <f>X146*K146</f>
        <v>0</v>
      </c>
      <c r="Z146" s="110">
        <v>0</v>
      </c>
      <c r="AA146" s="111">
        <f>Z146*K146</f>
        <v>0</v>
      </c>
      <c r="AR146" s="15" t="s">
        <v>81</v>
      </c>
      <c r="AT146" s="15" t="s">
        <v>79</v>
      </c>
      <c r="AU146" s="15" t="s">
        <v>42</v>
      </c>
      <c r="AY146" s="15" t="s">
        <v>78</v>
      </c>
      <c r="BE146" s="112">
        <f>IF(U146="základní",N146,0)</f>
        <v>8512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15" t="s">
        <v>9</v>
      </c>
      <c r="BK146" s="112">
        <f>ROUND(L146*K146,2)</f>
        <v>8512</v>
      </c>
      <c r="BL146" s="15" t="s">
        <v>81</v>
      </c>
      <c r="BM146" s="15" t="s">
        <v>94</v>
      </c>
    </row>
    <row r="147" spans="2:65" s="23" customFormat="1" ht="28.5" customHeight="1">
      <c r="B147" s="103"/>
      <c r="C147" s="114">
        <v>19</v>
      </c>
      <c r="D147" s="114" t="s">
        <v>85</v>
      </c>
      <c r="E147" s="115" t="s">
        <v>95</v>
      </c>
      <c r="F147" s="149" t="s">
        <v>259</v>
      </c>
      <c r="G147" s="130"/>
      <c r="H147" s="130"/>
      <c r="I147" s="130"/>
      <c r="J147" s="116" t="s">
        <v>93</v>
      </c>
      <c r="K147" s="117">
        <v>320</v>
      </c>
      <c r="L147" s="129">
        <v>12.3</v>
      </c>
      <c r="M147" s="130"/>
      <c r="N147" s="129">
        <f t="shared" si="1"/>
        <v>3936</v>
      </c>
      <c r="O147" s="131"/>
      <c r="P147" s="131"/>
      <c r="Q147" s="131"/>
      <c r="R147" s="107"/>
      <c r="T147" s="108" t="s">
        <v>1</v>
      </c>
      <c r="U147" s="109" t="s">
        <v>22</v>
      </c>
      <c r="V147" s="110">
        <v>0</v>
      </c>
      <c r="W147" s="110">
        <f>V147*K147</f>
        <v>0</v>
      </c>
      <c r="X147" s="110">
        <v>6.3E-05</v>
      </c>
      <c r="Y147" s="110">
        <f>X147*K147</f>
        <v>0.02016</v>
      </c>
      <c r="Z147" s="110">
        <v>0</v>
      </c>
      <c r="AA147" s="111">
        <f>Z147*K147</f>
        <v>0</v>
      </c>
      <c r="AR147" s="15" t="s">
        <v>86</v>
      </c>
      <c r="AT147" s="15" t="s">
        <v>85</v>
      </c>
      <c r="AU147" s="15" t="s">
        <v>42</v>
      </c>
      <c r="AY147" s="15" t="s">
        <v>78</v>
      </c>
      <c r="BE147" s="112">
        <f>IF(U147="základní",N147,0)</f>
        <v>3936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15" t="s">
        <v>9</v>
      </c>
      <c r="BK147" s="112">
        <f>ROUND(L147*K147,2)</f>
        <v>3936</v>
      </c>
      <c r="BL147" s="15" t="s">
        <v>81</v>
      </c>
      <c r="BM147" s="15" t="s">
        <v>96</v>
      </c>
    </row>
    <row r="148" spans="2:65" s="23" customFormat="1" ht="28.5" customHeight="1">
      <c r="B148" s="103"/>
      <c r="C148" s="104">
        <v>20</v>
      </c>
      <c r="D148" s="104" t="s">
        <v>79</v>
      </c>
      <c r="E148" s="113" t="s">
        <v>97</v>
      </c>
      <c r="F148" s="136" t="s">
        <v>98</v>
      </c>
      <c r="G148" s="131"/>
      <c r="H148" s="131"/>
      <c r="I148" s="131"/>
      <c r="J148" s="105" t="s">
        <v>93</v>
      </c>
      <c r="K148" s="106">
        <v>120</v>
      </c>
      <c r="L148" s="137">
        <v>29.4</v>
      </c>
      <c r="M148" s="131"/>
      <c r="N148" s="137">
        <f t="shared" si="1"/>
        <v>3528</v>
      </c>
      <c r="O148" s="131"/>
      <c r="P148" s="131"/>
      <c r="Q148" s="131"/>
      <c r="R148" s="107"/>
      <c r="T148" s="108" t="s">
        <v>1</v>
      </c>
      <c r="U148" s="109" t="s">
        <v>22</v>
      </c>
      <c r="V148" s="110">
        <v>0.106</v>
      </c>
      <c r="W148" s="110">
        <f>V148*K148</f>
        <v>12.719999999999999</v>
      </c>
      <c r="X148" s="110">
        <v>0</v>
      </c>
      <c r="Y148" s="110">
        <f>X148*K148</f>
        <v>0</v>
      </c>
      <c r="Z148" s="110">
        <v>0</v>
      </c>
      <c r="AA148" s="111">
        <f>Z148*K148</f>
        <v>0</v>
      </c>
      <c r="AR148" s="15" t="s">
        <v>81</v>
      </c>
      <c r="AT148" s="15" t="s">
        <v>79</v>
      </c>
      <c r="AU148" s="15" t="s">
        <v>42</v>
      </c>
      <c r="AY148" s="15" t="s">
        <v>78</v>
      </c>
      <c r="BE148" s="112">
        <f>IF(U148="základní",N148,0)</f>
        <v>3528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15" t="s">
        <v>9</v>
      </c>
      <c r="BK148" s="112">
        <f>ROUND(L148*K148,2)</f>
        <v>3528</v>
      </c>
      <c r="BL148" s="15" t="s">
        <v>81</v>
      </c>
      <c r="BM148" s="15" t="s">
        <v>99</v>
      </c>
    </row>
    <row r="149" spans="2:65" s="23" customFormat="1" ht="28.5" customHeight="1">
      <c r="B149" s="103"/>
      <c r="C149" s="114">
        <v>21</v>
      </c>
      <c r="D149" s="114" t="s">
        <v>85</v>
      </c>
      <c r="E149" s="115" t="s">
        <v>100</v>
      </c>
      <c r="F149" s="149" t="s">
        <v>260</v>
      </c>
      <c r="G149" s="130"/>
      <c r="H149" s="130"/>
      <c r="I149" s="130"/>
      <c r="J149" s="116" t="s">
        <v>93</v>
      </c>
      <c r="K149" s="117">
        <v>120</v>
      </c>
      <c r="L149" s="129">
        <v>20.7</v>
      </c>
      <c r="M149" s="130"/>
      <c r="N149" s="129">
        <f t="shared" si="1"/>
        <v>2484</v>
      </c>
      <c r="O149" s="131"/>
      <c r="P149" s="131"/>
      <c r="Q149" s="131"/>
      <c r="R149" s="107"/>
      <c r="T149" s="108"/>
      <c r="U149" s="109"/>
      <c r="V149" s="110"/>
      <c r="W149" s="110"/>
      <c r="X149" s="110"/>
      <c r="Y149" s="110"/>
      <c r="Z149" s="110"/>
      <c r="AA149" s="111"/>
      <c r="AR149" s="15"/>
      <c r="AT149" s="15"/>
      <c r="AU149" s="15"/>
      <c r="AY149" s="15"/>
      <c r="BE149" s="112"/>
      <c r="BF149" s="112"/>
      <c r="BG149" s="112"/>
      <c r="BH149" s="112"/>
      <c r="BI149" s="112"/>
      <c r="BJ149" s="15"/>
      <c r="BK149" s="112"/>
      <c r="BL149" s="15"/>
      <c r="BM149" s="15"/>
    </row>
    <row r="150" spans="2:65" s="23" customFormat="1" ht="28.5" customHeight="1">
      <c r="B150" s="103"/>
      <c r="C150" s="104">
        <v>22</v>
      </c>
      <c r="D150" s="104" t="s">
        <v>79</v>
      </c>
      <c r="E150" s="113" t="s">
        <v>133</v>
      </c>
      <c r="F150" s="141" t="s">
        <v>298</v>
      </c>
      <c r="G150" s="131"/>
      <c r="H150" s="131"/>
      <c r="I150" s="131"/>
      <c r="J150" s="105" t="s">
        <v>93</v>
      </c>
      <c r="K150" s="106">
        <v>0</v>
      </c>
      <c r="L150" s="137">
        <v>31.1</v>
      </c>
      <c r="M150" s="131"/>
      <c r="N150" s="137">
        <f aca="true" t="shared" si="2" ref="N150:N155">ROUND(L150*K150,2)</f>
        <v>0</v>
      </c>
      <c r="O150" s="131"/>
      <c r="P150" s="131"/>
      <c r="Q150" s="131"/>
      <c r="R150" s="107"/>
      <c r="T150" s="108"/>
      <c r="U150" s="109"/>
      <c r="V150" s="110"/>
      <c r="W150" s="110"/>
      <c r="X150" s="110"/>
      <c r="Y150" s="110"/>
      <c r="Z150" s="110"/>
      <c r="AA150" s="111"/>
      <c r="AR150" s="15"/>
      <c r="AT150" s="15"/>
      <c r="AU150" s="15"/>
      <c r="AY150" s="15"/>
      <c r="BE150" s="112"/>
      <c r="BF150" s="112"/>
      <c r="BG150" s="112"/>
      <c r="BH150" s="112"/>
      <c r="BI150" s="112"/>
      <c r="BJ150" s="15"/>
      <c r="BK150" s="112"/>
      <c r="BL150" s="15"/>
      <c r="BM150" s="15"/>
    </row>
    <row r="151" spans="2:65" s="23" customFormat="1" ht="28.5" customHeight="1">
      <c r="B151" s="103"/>
      <c r="C151" s="114">
        <v>23</v>
      </c>
      <c r="D151" s="114" t="s">
        <v>85</v>
      </c>
      <c r="E151" s="115" t="s">
        <v>134</v>
      </c>
      <c r="F151" s="145" t="s">
        <v>298</v>
      </c>
      <c r="G151" s="130"/>
      <c r="H151" s="130"/>
      <c r="I151" s="130"/>
      <c r="J151" s="116" t="s">
        <v>93</v>
      </c>
      <c r="K151" s="117">
        <v>0</v>
      </c>
      <c r="L151" s="129">
        <v>29.6</v>
      </c>
      <c r="M151" s="130"/>
      <c r="N151" s="129">
        <f t="shared" si="2"/>
        <v>0</v>
      </c>
      <c r="O151" s="131"/>
      <c r="P151" s="131"/>
      <c r="Q151" s="131"/>
      <c r="R151" s="107"/>
      <c r="T151" s="108"/>
      <c r="U151" s="109"/>
      <c r="V151" s="110"/>
      <c r="W151" s="110"/>
      <c r="X151" s="110"/>
      <c r="Y151" s="110"/>
      <c r="Z151" s="110"/>
      <c r="AA151" s="111"/>
      <c r="AR151" s="15"/>
      <c r="AT151" s="15"/>
      <c r="AU151" s="15"/>
      <c r="AY151" s="15"/>
      <c r="BE151" s="112"/>
      <c r="BF151" s="112"/>
      <c r="BG151" s="112"/>
      <c r="BH151" s="112"/>
      <c r="BI151" s="112"/>
      <c r="BJ151" s="15"/>
      <c r="BK151" s="112"/>
      <c r="BL151" s="15"/>
      <c r="BM151" s="15"/>
    </row>
    <row r="152" spans="2:65" s="23" customFormat="1" ht="28.5" customHeight="1">
      <c r="B152" s="103"/>
      <c r="C152" s="104">
        <v>24</v>
      </c>
      <c r="D152" s="104" t="s">
        <v>79</v>
      </c>
      <c r="E152" s="97" t="s">
        <v>151</v>
      </c>
      <c r="F152" s="148" t="s">
        <v>150</v>
      </c>
      <c r="G152" s="133"/>
      <c r="H152" s="133"/>
      <c r="I152" s="133"/>
      <c r="J152" s="105" t="s">
        <v>104</v>
      </c>
      <c r="K152" s="106">
        <f>K153+K154+K155+K156</f>
        <v>141</v>
      </c>
      <c r="L152" s="137">
        <v>18.9</v>
      </c>
      <c r="M152" s="131"/>
      <c r="N152" s="137">
        <f t="shared" si="2"/>
        <v>2664.9</v>
      </c>
      <c r="O152" s="131"/>
      <c r="P152" s="131"/>
      <c r="Q152" s="131"/>
      <c r="R152" s="107"/>
      <c r="T152" s="108"/>
      <c r="U152" s="109"/>
      <c r="V152" s="110"/>
      <c r="W152" s="110"/>
      <c r="X152" s="110"/>
      <c r="Y152" s="110"/>
      <c r="Z152" s="110"/>
      <c r="AA152" s="111"/>
      <c r="AR152" s="15"/>
      <c r="AT152" s="15"/>
      <c r="AU152" s="15"/>
      <c r="AY152" s="15"/>
      <c r="BE152" s="112"/>
      <c r="BF152" s="112"/>
      <c r="BG152" s="112"/>
      <c r="BH152" s="112"/>
      <c r="BI152" s="112"/>
      <c r="BJ152" s="15"/>
      <c r="BK152" s="112"/>
      <c r="BL152" s="15"/>
      <c r="BM152" s="15"/>
    </row>
    <row r="153" spans="2:65" s="23" customFormat="1" ht="28.5" customHeight="1">
      <c r="B153" s="103"/>
      <c r="C153" s="114">
        <v>25</v>
      </c>
      <c r="D153" s="118" t="s">
        <v>85</v>
      </c>
      <c r="E153" s="119" t="s">
        <v>152</v>
      </c>
      <c r="F153" s="127" t="s">
        <v>227</v>
      </c>
      <c r="G153" s="128"/>
      <c r="H153" s="128"/>
      <c r="I153" s="128"/>
      <c r="J153" s="120" t="s">
        <v>80</v>
      </c>
      <c r="K153" s="117">
        <v>121</v>
      </c>
      <c r="L153" s="132">
        <v>5.1</v>
      </c>
      <c r="M153" s="128"/>
      <c r="N153" s="129">
        <f t="shared" si="2"/>
        <v>617.1</v>
      </c>
      <c r="O153" s="131"/>
      <c r="P153" s="131"/>
      <c r="Q153" s="131"/>
      <c r="R153" s="107"/>
      <c r="T153" s="108"/>
      <c r="U153" s="109"/>
      <c r="V153" s="110"/>
      <c r="W153" s="110"/>
      <c r="X153" s="110"/>
      <c r="Y153" s="110"/>
      <c r="Z153" s="110"/>
      <c r="AA153" s="111"/>
      <c r="AR153" s="15"/>
      <c r="AT153" s="15"/>
      <c r="AU153" s="15"/>
      <c r="AY153" s="15"/>
      <c r="BE153" s="112"/>
      <c r="BF153" s="112"/>
      <c r="BG153" s="112"/>
      <c r="BH153" s="112"/>
      <c r="BI153" s="112"/>
      <c r="BJ153" s="15"/>
      <c r="BK153" s="112"/>
      <c r="BL153" s="15"/>
      <c r="BM153" s="15"/>
    </row>
    <row r="154" spans="2:65" s="23" customFormat="1" ht="28.5" customHeight="1">
      <c r="B154" s="103"/>
      <c r="C154" s="5">
        <v>26</v>
      </c>
      <c r="D154" s="118" t="s">
        <v>85</v>
      </c>
      <c r="E154" s="119" t="s">
        <v>153</v>
      </c>
      <c r="F154" s="127" t="s">
        <v>154</v>
      </c>
      <c r="G154" s="128"/>
      <c r="H154" s="128"/>
      <c r="I154" s="128"/>
      <c r="J154" s="120" t="s">
        <v>80</v>
      </c>
      <c r="K154" s="117">
        <v>12</v>
      </c>
      <c r="L154" s="132">
        <v>40.6</v>
      </c>
      <c r="M154" s="128"/>
      <c r="N154" s="129">
        <f t="shared" si="2"/>
        <v>487.2</v>
      </c>
      <c r="O154" s="131"/>
      <c r="P154" s="131"/>
      <c r="Q154" s="131"/>
      <c r="R154" s="107"/>
      <c r="T154" s="108"/>
      <c r="U154" s="109"/>
      <c r="V154" s="110"/>
      <c r="W154" s="110"/>
      <c r="X154" s="110"/>
      <c r="Y154" s="110"/>
      <c r="Z154" s="110"/>
      <c r="AA154" s="111"/>
      <c r="AR154" s="15"/>
      <c r="AT154" s="15"/>
      <c r="AU154" s="15"/>
      <c r="AY154" s="15"/>
      <c r="BE154" s="112"/>
      <c r="BF154" s="112"/>
      <c r="BG154" s="112"/>
      <c r="BH154" s="112"/>
      <c r="BI154" s="112"/>
      <c r="BJ154" s="15"/>
      <c r="BK154" s="112"/>
      <c r="BL154" s="15"/>
      <c r="BM154" s="15"/>
    </row>
    <row r="155" spans="2:65" s="23" customFormat="1" ht="28.5" customHeight="1">
      <c r="B155" s="103"/>
      <c r="C155" s="114">
        <v>27</v>
      </c>
      <c r="D155" s="118" t="s">
        <v>85</v>
      </c>
      <c r="E155" s="119" t="s">
        <v>155</v>
      </c>
      <c r="F155" s="127" t="s">
        <v>156</v>
      </c>
      <c r="G155" s="128"/>
      <c r="H155" s="128"/>
      <c r="I155" s="128"/>
      <c r="J155" s="120" t="s">
        <v>80</v>
      </c>
      <c r="K155" s="117">
        <v>4</v>
      </c>
      <c r="L155" s="132">
        <v>82</v>
      </c>
      <c r="M155" s="128"/>
      <c r="N155" s="129">
        <f t="shared" si="2"/>
        <v>328</v>
      </c>
      <c r="O155" s="131"/>
      <c r="P155" s="131"/>
      <c r="Q155" s="131"/>
      <c r="R155" s="107"/>
      <c r="T155" s="108"/>
      <c r="U155" s="109"/>
      <c r="V155" s="110"/>
      <c r="W155" s="110"/>
      <c r="X155" s="110"/>
      <c r="Y155" s="110"/>
      <c r="Z155" s="110"/>
      <c r="AA155" s="111"/>
      <c r="AR155" s="15"/>
      <c r="AT155" s="15"/>
      <c r="AU155" s="15"/>
      <c r="AY155" s="15"/>
      <c r="BE155" s="112"/>
      <c r="BF155" s="112"/>
      <c r="BG155" s="112"/>
      <c r="BH155" s="112"/>
      <c r="BI155" s="112"/>
      <c r="BJ155" s="15"/>
      <c r="BK155" s="112"/>
      <c r="BL155" s="15"/>
      <c r="BM155" s="15"/>
    </row>
    <row r="156" spans="2:65" s="23" customFormat="1" ht="28.5" customHeight="1">
      <c r="B156" s="103"/>
      <c r="C156" s="114">
        <v>28</v>
      </c>
      <c r="D156" s="118" t="s">
        <v>85</v>
      </c>
      <c r="E156" s="119" t="s">
        <v>228</v>
      </c>
      <c r="F156" s="127" t="s">
        <v>229</v>
      </c>
      <c r="G156" s="128"/>
      <c r="H156" s="128"/>
      <c r="I156" s="128"/>
      <c r="J156" s="120" t="s">
        <v>80</v>
      </c>
      <c r="K156" s="117">
        <v>4</v>
      </c>
      <c r="L156" s="132">
        <v>32.1</v>
      </c>
      <c r="M156" s="128"/>
      <c r="N156" s="129">
        <f>ROUND(L156*K156,2)</f>
        <v>128.4</v>
      </c>
      <c r="O156" s="131"/>
      <c r="P156" s="131"/>
      <c r="Q156" s="131"/>
      <c r="R156" s="107"/>
      <c r="T156" s="108"/>
      <c r="U156" s="109"/>
      <c r="V156" s="110"/>
      <c r="W156" s="110"/>
      <c r="X156" s="110"/>
      <c r="Y156" s="110"/>
      <c r="Z156" s="110"/>
      <c r="AA156" s="111"/>
      <c r="AR156" s="15"/>
      <c r="AT156" s="15"/>
      <c r="AU156" s="15"/>
      <c r="AY156" s="15"/>
      <c r="BE156" s="112"/>
      <c r="BF156" s="112"/>
      <c r="BG156" s="112"/>
      <c r="BH156" s="112"/>
      <c r="BI156" s="112"/>
      <c r="BJ156" s="15"/>
      <c r="BK156" s="112"/>
      <c r="BL156" s="15"/>
      <c r="BM156" s="15"/>
    </row>
    <row r="157" spans="2:65" s="23" customFormat="1" ht="28.5" customHeight="1">
      <c r="B157" s="103"/>
      <c r="C157" s="104">
        <v>29</v>
      </c>
      <c r="D157" s="104" t="s">
        <v>79</v>
      </c>
      <c r="E157" s="97" t="s">
        <v>157</v>
      </c>
      <c r="F157" s="148" t="s">
        <v>158</v>
      </c>
      <c r="G157" s="133"/>
      <c r="H157" s="133"/>
      <c r="I157" s="133"/>
      <c r="J157" s="98" t="s">
        <v>80</v>
      </c>
      <c r="K157" s="106">
        <v>2</v>
      </c>
      <c r="L157" s="135">
        <v>64.4</v>
      </c>
      <c r="M157" s="133"/>
      <c r="N157" s="137">
        <f t="shared" si="1"/>
        <v>128.8</v>
      </c>
      <c r="O157" s="131"/>
      <c r="P157" s="131"/>
      <c r="Q157" s="131"/>
      <c r="R157" s="107"/>
      <c r="T157" s="108"/>
      <c r="U157" s="109"/>
      <c r="V157" s="110"/>
      <c r="W157" s="110"/>
      <c r="X157" s="110"/>
      <c r="Y157" s="110"/>
      <c r="Z157" s="110"/>
      <c r="AA157" s="111"/>
      <c r="AR157" s="15"/>
      <c r="AT157" s="15"/>
      <c r="AU157" s="15"/>
      <c r="AY157" s="15"/>
      <c r="BE157" s="112"/>
      <c r="BF157" s="112"/>
      <c r="BG157" s="112"/>
      <c r="BH157" s="112"/>
      <c r="BI157" s="112"/>
      <c r="BJ157" s="15"/>
      <c r="BK157" s="112"/>
      <c r="BL157" s="15"/>
      <c r="BM157" s="15"/>
    </row>
    <row r="158" spans="2:65" s="23" customFormat="1" ht="28.5" customHeight="1">
      <c r="B158" s="103"/>
      <c r="C158" s="114">
        <v>30</v>
      </c>
      <c r="D158" s="114" t="s">
        <v>85</v>
      </c>
      <c r="E158" s="119" t="s">
        <v>159</v>
      </c>
      <c r="F158" s="127" t="s">
        <v>160</v>
      </c>
      <c r="G158" s="128"/>
      <c r="H158" s="128"/>
      <c r="I158" s="128"/>
      <c r="J158" s="120" t="s">
        <v>80</v>
      </c>
      <c r="K158" s="117">
        <v>2</v>
      </c>
      <c r="L158" s="132">
        <v>190.7</v>
      </c>
      <c r="M158" s="128"/>
      <c r="N158" s="129">
        <f t="shared" si="1"/>
        <v>381.4</v>
      </c>
      <c r="O158" s="131"/>
      <c r="P158" s="131"/>
      <c r="Q158" s="131"/>
      <c r="R158" s="107"/>
      <c r="T158" s="108"/>
      <c r="U158" s="109"/>
      <c r="V158" s="110"/>
      <c r="W158" s="110"/>
      <c r="X158" s="110"/>
      <c r="Y158" s="110"/>
      <c r="Z158" s="110"/>
      <c r="AA158" s="111"/>
      <c r="AR158" s="15"/>
      <c r="AT158" s="15"/>
      <c r="AU158" s="15"/>
      <c r="AY158" s="15"/>
      <c r="BE158" s="112"/>
      <c r="BF158" s="112"/>
      <c r="BG158" s="112"/>
      <c r="BH158" s="112"/>
      <c r="BI158" s="112"/>
      <c r="BJ158" s="15"/>
      <c r="BK158" s="112"/>
      <c r="BL158" s="15"/>
      <c r="BM158" s="15"/>
    </row>
    <row r="159" spans="2:65" s="23" customFormat="1" ht="28.5" customHeight="1">
      <c r="B159" s="103"/>
      <c r="C159" s="104">
        <v>31</v>
      </c>
      <c r="D159" s="104" t="s">
        <v>79</v>
      </c>
      <c r="E159" s="97" t="s">
        <v>162</v>
      </c>
      <c r="F159" s="148" t="s">
        <v>230</v>
      </c>
      <c r="G159" s="133"/>
      <c r="H159" s="133"/>
      <c r="I159" s="133"/>
      <c r="J159" s="105" t="s">
        <v>93</v>
      </c>
      <c r="K159" s="99">
        <v>30</v>
      </c>
      <c r="L159" s="135">
        <v>49.7</v>
      </c>
      <c r="M159" s="133"/>
      <c r="N159" s="137">
        <f t="shared" si="1"/>
        <v>1491</v>
      </c>
      <c r="O159" s="131"/>
      <c r="P159" s="131"/>
      <c r="Q159" s="131"/>
      <c r="R159" s="107"/>
      <c r="T159" s="108"/>
      <c r="U159" s="109"/>
      <c r="V159" s="110"/>
      <c r="W159" s="110"/>
      <c r="X159" s="110"/>
      <c r="Y159" s="110"/>
      <c r="Z159" s="110"/>
      <c r="AA159" s="111"/>
      <c r="AR159" s="15"/>
      <c r="AT159" s="15"/>
      <c r="AU159" s="15"/>
      <c r="AY159" s="15"/>
      <c r="BE159" s="112"/>
      <c r="BF159" s="112"/>
      <c r="BG159" s="112"/>
      <c r="BH159" s="112"/>
      <c r="BI159" s="112"/>
      <c r="BJ159" s="15"/>
      <c r="BK159" s="112"/>
      <c r="BL159" s="15"/>
      <c r="BM159" s="15"/>
    </row>
    <row r="160" spans="2:65" s="23" customFormat="1" ht="28.5" customHeight="1">
      <c r="B160" s="103"/>
      <c r="C160" s="114">
        <v>32</v>
      </c>
      <c r="D160" s="114" t="s">
        <v>85</v>
      </c>
      <c r="E160" s="119" t="s">
        <v>163</v>
      </c>
      <c r="F160" s="127" t="s">
        <v>164</v>
      </c>
      <c r="G160" s="128"/>
      <c r="H160" s="128"/>
      <c r="I160" s="128"/>
      <c r="J160" s="116" t="s">
        <v>93</v>
      </c>
      <c r="K160" s="121">
        <v>30</v>
      </c>
      <c r="L160" s="132">
        <v>38.1</v>
      </c>
      <c r="M160" s="128"/>
      <c r="N160" s="129">
        <f t="shared" si="1"/>
        <v>1143</v>
      </c>
      <c r="O160" s="131"/>
      <c r="P160" s="131"/>
      <c r="Q160" s="131"/>
      <c r="R160" s="107"/>
      <c r="T160" s="108"/>
      <c r="U160" s="109"/>
      <c r="V160" s="110"/>
      <c r="W160" s="110"/>
      <c r="X160" s="110"/>
      <c r="Y160" s="110"/>
      <c r="Z160" s="110"/>
      <c r="AA160" s="111"/>
      <c r="AR160" s="15"/>
      <c r="AT160" s="15"/>
      <c r="AU160" s="15"/>
      <c r="AY160" s="15"/>
      <c r="BE160" s="112"/>
      <c r="BF160" s="112"/>
      <c r="BG160" s="112"/>
      <c r="BH160" s="112"/>
      <c r="BI160" s="112"/>
      <c r="BJ160" s="15"/>
      <c r="BK160" s="112"/>
      <c r="BL160" s="15"/>
      <c r="BM160" s="15"/>
    </row>
    <row r="161" spans="2:65" s="23" customFormat="1" ht="28.5" customHeight="1">
      <c r="B161" s="103"/>
      <c r="C161" s="104">
        <v>33</v>
      </c>
      <c r="D161" s="104" t="s">
        <v>79</v>
      </c>
      <c r="E161" s="97" t="s">
        <v>165</v>
      </c>
      <c r="F161" s="148" t="s">
        <v>166</v>
      </c>
      <c r="G161" s="133"/>
      <c r="H161" s="133"/>
      <c r="I161" s="133"/>
      <c r="J161" s="105" t="s">
        <v>93</v>
      </c>
      <c r="K161" s="99">
        <v>4</v>
      </c>
      <c r="L161" s="135">
        <v>97.6</v>
      </c>
      <c r="M161" s="133"/>
      <c r="N161" s="137">
        <f t="shared" si="1"/>
        <v>390.4</v>
      </c>
      <c r="O161" s="131"/>
      <c r="P161" s="131"/>
      <c r="Q161" s="131"/>
      <c r="R161" s="107"/>
      <c r="T161" s="108"/>
      <c r="U161" s="109"/>
      <c r="V161" s="110"/>
      <c r="W161" s="110"/>
      <c r="X161" s="110"/>
      <c r="Y161" s="110"/>
      <c r="Z161" s="110"/>
      <c r="AA161" s="111"/>
      <c r="AR161" s="15"/>
      <c r="AT161" s="15"/>
      <c r="AU161" s="15"/>
      <c r="AY161" s="15"/>
      <c r="BE161" s="112"/>
      <c r="BF161" s="112"/>
      <c r="BG161" s="112"/>
      <c r="BH161" s="112"/>
      <c r="BI161" s="112"/>
      <c r="BJ161" s="15"/>
      <c r="BK161" s="112"/>
      <c r="BL161" s="15"/>
      <c r="BM161" s="15"/>
    </row>
    <row r="162" spans="2:65" s="23" customFormat="1" ht="28.5" customHeight="1">
      <c r="B162" s="103"/>
      <c r="C162" s="114">
        <v>34</v>
      </c>
      <c r="D162" s="114" t="s">
        <v>85</v>
      </c>
      <c r="E162" s="119" t="s">
        <v>167</v>
      </c>
      <c r="F162" s="127" t="s">
        <v>168</v>
      </c>
      <c r="G162" s="128"/>
      <c r="H162" s="128"/>
      <c r="I162" s="128"/>
      <c r="J162" s="116" t="s">
        <v>93</v>
      </c>
      <c r="K162" s="121">
        <v>4</v>
      </c>
      <c r="L162" s="132">
        <v>49.3</v>
      </c>
      <c r="M162" s="128"/>
      <c r="N162" s="129">
        <f t="shared" si="1"/>
        <v>197.2</v>
      </c>
      <c r="O162" s="131"/>
      <c r="P162" s="131"/>
      <c r="Q162" s="131"/>
      <c r="R162" s="107"/>
      <c r="T162" s="108"/>
      <c r="U162" s="109"/>
      <c r="V162" s="110"/>
      <c r="W162" s="110"/>
      <c r="X162" s="110"/>
      <c r="Y162" s="110"/>
      <c r="Z162" s="110"/>
      <c r="AA162" s="111"/>
      <c r="AR162" s="15"/>
      <c r="AT162" s="15"/>
      <c r="AU162" s="15"/>
      <c r="AY162" s="15"/>
      <c r="BE162" s="112"/>
      <c r="BF162" s="112"/>
      <c r="BG162" s="112"/>
      <c r="BH162" s="112"/>
      <c r="BI162" s="112"/>
      <c r="BJ162" s="15"/>
      <c r="BK162" s="112"/>
      <c r="BL162" s="15"/>
      <c r="BM162" s="15"/>
    </row>
    <row r="163" spans="2:65" s="23" customFormat="1" ht="28.5" customHeight="1">
      <c r="B163" s="103"/>
      <c r="C163" s="104">
        <v>35</v>
      </c>
      <c r="D163" s="104" t="s">
        <v>79</v>
      </c>
      <c r="E163" s="97" t="s">
        <v>255</v>
      </c>
      <c r="F163" s="134" t="s">
        <v>360</v>
      </c>
      <c r="G163" s="133"/>
      <c r="H163" s="133"/>
      <c r="I163" s="133"/>
      <c r="J163" s="105" t="s">
        <v>121</v>
      </c>
      <c r="K163" s="99">
        <v>120</v>
      </c>
      <c r="L163" s="135">
        <v>130</v>
      </c>
      <c r="M163" s="133"/>
      <c r="N163" s="137">
        <f>ROUND(L163*K163,2)</f>
        <v>15600</v>
      </c>
      <c r="O163" s="131"/>
      <c r="P163" s="131"/>
      <c r="Q163" s="131"/>
      <c r="R163" s="107"/>
      <c r="T163" s="108"/>
      <c r="U163" s="109"/>
      <c r="V163" s="110"/>
      <c r="W163" s="110"/>
      <c r="X163" s="110"/>
      <c r="Y163" s="110"/>
      <c r="Z163" s="110"/>
      <c r="AA163" s="111"/>
      <c r="AR163" s="15"/>
      <c r="AT163" s="15"/>
      <c r="AU163" s="15"/>
      <c r="AY163" s="15"/>
      <c r="BE163" s="112"/>
      <c r="BF163" s="112"/>
      <c r="BG163" s="112"/>
      <c r="BH163" s="112"/>
      <c r="BI163" s="112"/>
      <c r="BJ163" s="15"/>
      <c r="BK163" s="112"/>
      <c r="BL163" s="15"/>
      <c r="BM163" s="15"/>
    </row>
    <row r="164" spans="2:65" s="23" customFormat="1" ht="28.5" customHeight="1">
      <c r="B164" s="103"/>
      <c r="C164" s="104">
        <v>36</v>
      </c>
      <c r="D164" s="104" t="s">
        <v>79</v>
      </c>
      <c r="E164" s="113" t="s">
        <v>124</v>
      </c>
      <c r="F164" s="136" t="s">
        <v>126</v>
      </c>
      <c r="G164" s="131"/>
      <c r="H164" s="131"/>
      <c r="I164" s="131"/>
      <c r="J164" s="105" t="s">
        <v>93</v>
      </c>
      <c r="K164" s="106">
        <v>120</v>
      </c>
      <c r="L164" s="137">
        <v>49.8</v>
      </c>
      <c r="M164" s="131"/>
      <c r="N164" s="137">
        <f>ROUND(L164*K164,2)</f>
        <v>5976</v>
      </c>
      <c r="O164" s="131"/>
      <c r="P164" s="131"/>
      <c r="Q164" s="131"/>
      <c r="R164" s="107"/>
      <c r="T164" s="108"/>
      <c r="U164" s="109"/>
      <c r="V164" s="110"/>
      <c r="W164" s="110"/>
      <c r="X164" s="110"/>
      <c r="Y164" s="110"/>
      <c r="Z164" s="110"/>
      <c r="AA164" s="111"/>
      <c r="AR164" s="15"/>
      <c r="AT164" s="15"/>
      <c r="AU164" s="15"/>
      <c r="AY164" s="15"/>
      <c r="BE164" s="112"/>
      <c r="BF164" s="112"/>
      <c r="BG164" s="112"/>
      <c r="BH164" s="112"/>
      <c r="BI164" s="112"/>
      <c r="BJ164" s="15"/>
      <c r="BK164" s="112"/>
      <c r="BL164" s="15"/>
      <c r="BM164" s="15"/>
    </row>
    <row r="165" spans="2:65" s="23" customFormat="1" ht="28.5" customHeight="1">
      <c r="B165" s="103"/>
      <c r="C165" s="114">
        <v>37</v>
      </c>
      <c r="D165" s="114" t="s">
        <v>85</v>
      </c>
      <c r="E165" s="115" t="s">
        <v>125</v>
      </c>
      <c r="F165" s="138" t="s">
        <v>126</v>
      </c>
      <c r="G165" s="139"/>
      <c r="H165" s="139"/>
      <c r="I165" s="140"/>
      <c r="J165" s="116" t="s">
        <v>93</v>
      </c>
      <c r="K165" s="117">
        <v>120</v>
      </c>
      <c r="L165" s="129">
        <v>52.3</v>
      </c>
      <c r="M165" s="130"/>
      <c r="N165" s="129">
        <f>ROUND(L165*K165,2)</f>
        <v>6276</v>
      </c>
      <c r="O165" s="131"/>
      <c r="P165" s="131"/>
      <c r="Q165" s="131"/>
      <c r="R165" s="107"/>
      <c r="T165" s="108"/>
      <c r="U165" s="109"/>
      <c r="V165" s="110"/>
      <c r="W165" s="110"/>
      <c r="X165" s="110"/>
      <c r="Y165" s="110"/>
      <c r="Z165" s="110"/>
      <c r="AA165" s="111"/>
      <c r="AR165" s="15"/>
      <c r="AT165" s="15"/>
      <c r="AU165" s="15"/>
      <c r="AY165" s="15"/>
      <c r="BE165" s="112"/>
      <c r="BF165" s="112"/>
      <c r="BG165" s="112"/>
      <c r="BH165" s="112"/>
      <c r="BI165" s="112"/>
      <c r="BJ165" s="15"/>
      <c r="BK165" s="112"/>
      <c r="BL165" s="15"/>
      <c r="BM165" s="15"/>
    </row>
    <row r="166" spans="2:65" s="23" customFormat="1" ht="28.5" customHeight="1">
      <c r="B166" s="103"/>
      <c r="C166" s="104">
        <v>38</v>
      </c>
      <c r="D166" s="104" t="s">
        <v>79</v>
      </c>
      <c r="E166" s="124" t="s">
        <v>340</v>
      </c>
      <c r="F166" s="141" t="s">
        <v>342</v>
      </c>
      <c r="G166" s="131"/>
      <c r="H166" s="131"/>
      <c r="I166" s="131"/>
      <c r="J166" s="105" t="s">
        <v>93</v>
      </c>
      <c r="K166" s="106">
        <v>40</v>
      </c>
      <c r="L166" s="137">
        <v>49.8</v>
      </c>
      <c r="M166" s="131"/>
      <c r="N166" s="137">
        <f t="shared" si="1"/>
        <v>1992</v>
      </c>
      <c r="O166" s="131"/>
      <c r="P166" s="131"/>
      <c r="Q166" s="131"/>
      <c r="R166" s="107"/>
      <c r="T166" s="108"/>
      <c r="U166" s="109"/>
      <c r="V166" s="110"/>
      <c r="W166" s="110"/>
      <c r="X166" s="110"/>
      <c r="Y166" s="110"/>
      <c r="Z166" s="110"/>
      <c r="AA166" s="111"/>
      <c r="AR166" s="15"/>
      <c r="AT166" s="15"/>
      <c r="AU166" s="15"/>
      <c r="AY166" s="15"/>
      <c r="BE166" s="112"/>
      <c r="BF166" s="112"/>
      <c r="BG166" s="112"/>
      <c r="BH166" s="112"/>
      <c r="BI166" s="112"/>
      <c r="BJ166" s="15"/>
      <c r="BK166" s="112"/>
      <c r="BL166" s="15"/>
      <c r="BM166" s="15"/>
    </row>
    <row r="167" spans="2:65" s="23" customFormat="1" ht="28.5" customHeight="1">
      <c r="B167" s="103"/>
      <c r="C167" s="114">
        <v>39</v>
      </c>
      <c r="D167" s="114" t="s">
        <v>85</v>
      </c>
      <c r="E167" s="6" t="s">
        <v>341</v>
      </c>
      <c r="F167" s="150" t="s">
        <v>342</v>
      </c>
      <c r="G167" s="139"/>
      <c r="H167" s="139"/>
      <c r="I167" s="140"/>
      <c r="J167" s="116" t="s">
        <v>93</v>
      </c>
      <c r="K167" s="117">
        <v>40</v>
      </c>
      <c r="L167" s="129">
        <v>52.3</v>
      </c>
      <c r="M167" s="130"/>
      <c r="N167" s="129">
        <f t="shared" si="1"/>
        <v>2092</v>
      </c>
      <c r="O167" s="131"/>
      <c r="P167" s="131"/>
      <c r="Q167" s="131"/>
      <c r="R167" s="107"/>
      <c r="T167" s="108"/>
      <c r="U167" s="109"/>
      <c r="V167" s="110"/>
      <c r="W167" s="110"/>
      <c r="X167" s="110"/>
      <c r="Y167" s="110"/>
      <c r="Z167" s="110"/>
      <c r="AA167" s="111"/>
      <c r="AR167" s="15"/>
      <c r="AT167" s="15"/>
      <c r="AU167" s="15"/>
      <c r="AY167" s="15"/>
      <c r="BE167" s="112"/>
      <c r="BF167" s="112"/>
      <c r="BG167" s="112"/>
      <c r="BH167" s="112"/>
      <c r="BI167" s="112"/>
      <c r="BJ167" s="15"/>
      <c r="BK167" s="112"/>
      <c r="BL167" s="15"/>
      <c r="BM167" s="15"/>
    </row>
    <row r="168" spans="2:63" s="87" customFormat="1" ht="29.25" customHeight="1">
      <c r="B168" s="83"/>
      <c r="C168" s="84"/>
      <c r="D168" s="100" t="s">
        <v>55</v>
      </c>
      <c r="E168" s="100"/>
      <c r="F168" s="100"/>
      <c r="G168" s="100"/>
      <c r="H168" s="100"/>
      <c r="I168" s="100"/>
      <c r="J168" s="100"/>
      <c r="K168" s="100"/>
      <c r="L168" s="100"/>
      <c r="M168" s="100"/>
      <c r="N168" s="158">
        <f>N169+N170+N173+N174+N176+N177+N178+N179+N180+N182+N183+N171+N172+N181+N184+N187+N175+N185+N186</f>
        <v>75117</v>
      </c>
      <c r="O168" s="159"/>
      <c r="P168" s="159"/>
      <c r="Q168" s="159"/>
      <c r="R168" s="86"/>
      <c r="T168" s="88"/>
      <c r="U168" s="84"/>
      <c r="V168" s="84"/>
      <c r="W168" s="89">
        <f>SUM(W169:W187)</f>
        <v>17.099999999999998</v>
      </c>
      <c r="X168" s="84"/>
      <c r="Y168" s="89">
        <f>SUM(Y169:Y187)</f>
        <v>0.0038399999999999997</v>
      </c>
      <c r="Z168" s="84"/>
      <c r="AA168" s="90">
        <f>SUM(AA169:AA187)</f>
        <v>0</v>
      </c>
      <c r="AR168" s="91" t="s">
        <v>42</v>
      </c>
      <c r="AT168" s="92" t="s">
        <v>37</v>
      </c>
      <c r="AU168" s="92" t="s">
        <v>9</v>
      </c>
      <c r="AY168" s="91" t="s">
        <v>78</v>
      </c>
      <c r="BK168" s="93">
        <f>SUM(BK169:BK187)</f>
        <v>4335</v>
      </c>
    </row>
    <row r="169" spans="2:65" s="23" customFormat="1" ht="28.5" customHeight="1">
      <c r="B169" s="103"/>
      <c r="C169" s="104">
        <v>40</v>
      </c>
      <c r="D169" s="104" t="s">
        <v>79</v>
      </c>
      <c r="E169" s="97" t="s">
        <v>169</v>
      </c>
      <c r="F169" s="148" t="s">
        <v>170</v>
      </c>
      <c r="G169" s="133"/>
      <c r="H169" s="133"/>
      <c r="I169" s="133"/>
      <c r="J169" s="98" t="s">
        <v>93</v>
      </c>
      <c r="K169" s="99">
        <f>K170+K171+K172</f>
        <v>190</v>
      </c>
      <c r="L169" s="135">
        <v>20.1</v>
      </c>
      <c r="M169" s="133"/>
      <c r="N169" s="137">
        <f aca="true" t="shared" si="3" ref="N169:N183">ROUND(L169*K169,2)</f>
        <v>3819</v>
      </c>
      <c r="O169" s="131"/>
      <c r="P169" s="131"/>
      <c r="Q169" s="131"/>
      <c r="R169" s="107"/>
      <c r="T169" s="108" t="s">
        <v>1</v>
      </c>
      <c r="U169" s="109" t="s">
        <v>22</v>
      </c>
      <c r="V169" s="110">
        <v>0.09</v>
      </c>
      <c r="W169" s="110">
        <f>V169*K169</f>
        <v>17.099999999999998</v>
      </c>
      <c r="X169" s="110">
        <v>0</v>
      </c>
      <c r="Y169" s="110">
        <f>X169*K169</f>
        <v>0</v>
      </c>
      <c r="Z169" s="110">
        <v>0</v>
      </c>
      <c r="AA169" s="111">
        <f>Z169*K169</f>
        <v>0</v>
      </c>
      <c r="AR169" s="15" t="s">
        <v>81</v>
      </c>
      <c r="AT169" s="15" t="s">
        <v>79</v>
      </c>
      <c r="AU169" s="15" t="s">
        <v>42</v>
      </c>
      <c r="AY169" s="15" t="s">
        <v>78</v>
      </c>
      <c r="BE169" s="112">
        <f>IF(U169="základní",N169,0)</f>
        <v>3819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15" t="s">
        <v>9</v>
      </c>
      <c r="BK169" s="112">
        <f>ROUND(L169*K169,2)</f>
        <v>3819</v>
      </c>
      <c r="BL169" s="15" t="s">
        <v>81</v>
      </c>
      <c r="BM169" s="15" t="s">
        <v>101</v>
      </c>
    </row>
    <row r="170" spans="2:65" s="23" customFormat="1" ht="28.5" customHeight="1">
      <c r="B170" s="103"/>
      <c r="C170" s="114">
        <v>41</v>
      </c>
      <c r="D170" s="114" t="s">
        <v>85</v>
      </c>
      <c r="E170" s="119" t="s">
        <v>232</v>
      </c>
      <c r="F170" s="127" t="s">
        <v>233</v>
      </c>
      <c r="G170" s="128"/>
      <c r="H170" s="128"/>
      <c r="I170" s="128"/>
      <c r="J170" s="120" t="s">
        <v>93</v>
      </c>
      <c r="K170" s="121">
        <v>60</v>
      </c>
      <c r="L170" s="132">
        <v>8.6</v>
      </c>
      <c r="M170" s="128"/>
      <c r="N170" s="129">
        <f t="shared" si="3"/>
        <v>516</v>
      </c>
      <c r="O170" s="131"/>
      <c r="P170" s="131"/>
      <c r="Q170" s="131"/>
      <c r="R170" s="107"/>
      <c r="T170" s="108" t="s">
        <v>1</v>
      </c>
      <c r="U170" s="109" t="s">
        <v>22</v>
      </c>
      <c r="V170" s="110">
        <v>0</v>
      </c>
      <c r="W170" s="110">
        <f>V170*K170</f>
        <v>0</v>
      </c>
      <c r="X170" s="110">
        <v>6.4E-05</v>
      </c>
      <c r="Y170" s="110">
        <f>X170*K170</f>
        <v>0.0038399999999999997</v>
      </c>
      <c r="Z170" s="110">
        <v>0</v>
      </c>
      <c r="AA170" s="111">
        <f>Z170*K170</f>
        <v>0</v>
      </c>
      <c r="AR170" s="15" t="s">
        <v>86</v>
      </c>
      <c r="AT170" s="15" t="s">
        <v>85</v>
      </c>
      <c r="AU170" s="15" t="s">
        <v>42</v>
      </c>
      <c r="AY170" s="15" t="s">
        <v>78</v>
      </c>
      <c r="BE170" s="112">
        <f>IF(U170="základní",N170,0)</f>
        <v>516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15" t="s">
        <v>9</v>
      </c>
      <c r="BK170" s="112">
        <f>ROUND(L170*K170,2)</f>
        <v>516</v>
      </c>
      <c r="BL170" s="15" t="s">
        <v>81</v>
      </c>
      <c r="BM170" s="15" t="s">
        <v>102</v>
      </c>
    </row>
    <row r="171" spans="2:65" s="23" customFormat="1" ht="28.5" customHeight="1">
      <c r="B171" s="103"/>
      <c r="C171" s="114">
        <v>42</v>
      </c>
      <c r="D171" s="114" t="s">
        <v>85</v>
      </c>
      <c r="E171" s="119" t="s">
        <v>231</v>
      </c>
      <c r="F171" s="127" t="s">
        <v>234</v>
      </c>
      <c r="G171" s="128"/>
      <c r="H171" s="128"/>
      <c r="I171" s="128"/>
      <c r="J171" s="120" t="s">
        <v>93</v>
      </c>
      <c r="K171" s="121">
        <v>100</v>
      </c>
      <c r="L171" s="132">
        <v>9.9</v>
      </c>
      <c r="M171" s="128"/>
      <c r="N171" s="129">
        <f>ROUND(L171*K171,2)</f>
        <v>990</v>
      </c>
      <c r="O171" s="131"/>
      <c r="P171" s="131"/>
      <c r="Q171" s="131"/>
      <c r="R171" s="107"/>
      <c r="T171" s="108"/>
      <c r="U171" s="109"/>
      <c r="V171" s="110"/>
      <c r="W171" s="110"/>
      <c r="X171" s="110"/>
      <c r="Y171" s="110"/>
      <c r="Z171" s="110"/>
      <c r="AA171" s="111"/>
      <c r="AR171" s="15"/>
      <c r="AT171" s="15"/>
      <c r="AU171" s="15"/>
      <c r="AY171" s="15"/>
      <c r="BE171" s="112"/>
      <c r="BF171" s="112"/>
      <c r="BG171" s="112"/>
      <c r="BH171" s="112"/>
      <c r="BI171" s="112"/>
      <c r="BJ171" s="15"/>
      <c r="BK171" s="112"/>
      <c r="BL171" s="15"/>
      <c r="BM171" s="15"/>
    </row>
    <row r="172" spans="2:65" s="23" customFormat="1" ht="28.5" customHeight="1">
      <c r="B172" s="103"/>
      <c r="C172" s="114">
        <v>43</v>
      </c>
      <c r="D172" s="114" t="s">
        <v>85</v>
      </c>
      <c r="E172" s="119" t="s">
        <v>171</v>
      </c>
      <c r="F172" s="127" t="s">
        <v>172</v>
      </c>
      <c r="G172" s="128"/>
      <c r="H172" s="128"/>
      <c r="I172" s="128"/>
      <c r="J172" s="120" t="s">
        <v>93</v>
      </c>
      <c r="K172" s="121">
        <v>30</v>
      </c>
      <c r="L172" s="132">
        <v>11.7</v>
      </c>
      <c r="M172" s="128"/>
      <c r="N172" s="129">
        <f>ROUND(L172*K172,2)</f>
        <v>351</v>
      </c>
      <c r="O172" s="131"/>
      <c r="P172" s="131"/>
      <c r="Q172" s="131"/>
      <c r="R172" s="107"/>
      <c r="T172" s="108"/>
      <c r="U172" s="109"/>
      <c r="V172" s="110"/>
      <c r="W172" s="110"/>
      <c r="X172" s="110"/>
      <c r="Y172" s="110"/>
      <c r="Z172" s="110"/>
      <c r="AA172" s="111"/>
      <c r="AR172" s="15"/>
      <c r="AT172" s="15"/>
      <c r="AU172" s="15"/>
      <c r="AY172" s="15"/>
      <c r="BE172" s="112"/>
      <c r="BF172" s="112"/>
      <c r="BG172" s="112"/>
      <c r="BH172" s="112"/>
      <c r="BI172" s="112"/>
      <c r="BJ172" s="15"/>
      <c r="BK172" s="112"/>
      <c r="BL172" s="15"/>
      <c r="BM172" s="15"/>
    </row>
    <row r="173" spans="2:65" s="23" customFormat="1" ht="28.5" customHeight="1">
      <c r="B173" s="103"/>
      <c r="C173" s="96">
        <v>44</v>
      </c>
      <c r="D173" s="96" t="s">
        <v>79</v>
      </c>
      <c r="E173" s="97" t="s">
        <v>173</v>
      </c>
      <c r="F173" s="148" t="s">
        <v>174</v>
      </c>
      <c r="G173" s="133"/>
      <c r="H173" s="133"/>
      <c r="I173" s="133"/>
      <c r="J173" s="98" t="s">
        <v>93</v>
      </c>
      <c r="K173" s="99">
        <f>K174+K175</f>
        <v>30</v>
      </c>
      <c r="L173" s="135">
        <v>21.3</v>
      </c>
      <c r="M173" s="133"/>
      <c r="N173" s="135">
        <f t="shared" si="3"/>
        <v>639</v>
      </c>
      <c r="O173" s="133"/>
      <c r="P173" s="133"/>
      <c r="Q173" s="133"/>
      <c r="R173" s="107"/>
      <c r="T173" s="108"/>
      <c r="U173" s="109"/>
      <c r="V173" s="110"/>
      <c r="W173" s="110"/>
      <c r="X173" s="110"/>
      <c r="Y173" s="110"/>
      <c r="Z173" s="110"/>
      <c r="AA173" s="111"/>
      <c r="AR173" s="15"/>
      <c r="AT173" s="15"/>
      <c r="AU173" s="15"/>
      <c r="AY173" s="15"/>
      <c r="BE173" s="112"/>
      <c r="BF173" s="112"/>
      <c r="BG173" s="112"/>
      <c r="BH173" s="112"/>
      <c r="BI173" s="112"/>
      <c r="BJ173" s="15"/>
      <c r="BK173" s="112"/>
      <c r="BL173" s="15"/>
      <c r="BM173" s="15"/>
    </row>
    <row r="174" spans="2:65" s="23" customFormat="1" ht="28.5" customHeight="1">
      <c r="B174" s="103"/>
      <c r="C174" s="118">
        <v>45</v>
      </c>
      <c r="D174" s="118" t="s">
        <v>85</v>
      </c>
      <c r="E174" s="119" t="s">
        <v>175</v>
      </c>
      <c r="F174" s="127" t="s">
        <v>176</v>
      </c>
      <c r="G174" s="128"/>
      <c r="H174" s="128"/>
      <c r="I174" s="128"/>
      <c r="J174" s="120" t="s">
        <v>93</v>
      </c>
      <c r="K174" s="121">
        <v>30</v>
      </c>
      <c r="L174" s="132">
        <v>19.4</v>
      </c>
      <c r="M174" s="128"/>
      <c r="N174" s="132">
        <f t="shared" si="3"/>
        <v>582</v>
      </c>
      <c r="O174" s="133"/>
      <c r="P174" s="133"/>
      <c r="Q174" s="133"/>
      <c r="R174" s="107"/>
      <c r="T174" s="108"/>
      <c r="U174" s="109"/>
      <c r="V174" s="110"/>
      <c r="W174" s="110"/>
      <c r="X174" s="110"/>
      <c r="Y174" s="110"/>
      <c r="Z174" s="110"/>
      <c r="AA174" s="111"/>
      <c r="AR174" s="15"/>
      <c r="AT174" s="15"/>
      <c r="AU174" s="15"/>
      <c r="AY174" s="15"/>
      <c r="BE174" s="112"/>
      <c r="BF174" s="112"/>
      <c r="BG174" s="112"/>
      <c r="BH174" s="112"/>
      <c r="BI174" s="112"/>
      <c r="BJ174" s="15"/>
      <c r="BK174" s="112"/>
      <c r="BL174" s="15"/>
      <c r="BM174" s="15"/>
    </row>
    <row r="175" spans="2:65" s="23" customFormat="1" ht="28.5" customHeight="1">
      <c r="B175" s="103"/>
      <c r="C175" s="118">
        <v>46</v>
      </c>
      <c r="D175" s="118" t="s">
        <v>85</v>
      </c>
      <c r="E175" s="119" t="s">
        <v>322</v>
      </c>
      <c r="F175" s="127" t="s">
        <v>323</v>
      </c>
      <c r="G175" s="128"/>
      <c r="H175" s="128"/>
      <c r="I175" s="128"/>
      <c r="J175" s="120" t="s">
        <v>93</v>
      </c>
      <c r="K175" s="121">
        <v>0</v>
      </c>
      <c r="L175" s="132">
        <v>28.6</v>
      </c>
      <c r="M175" s="128"/>
      <c r="N175" s="132">
        <f>ROUND(L175*K175,2)</f>
        <v>0</v>
      </c>
      <c r="O175" s="133"/>
      <c r="P175" s="133"/>
      <c r="Q175" s="133"/>
      <c r="R175" s="107"/>
      <c r="T175" s="108"/>
      <c r="U175" s="109"/>
      <c r="V175" s="110"/>
      <c r="W175" s="110"/>
      <c r="X175" s="110"/>
      <c r="Y175" s="110"/>
      <c r="Z175" s="110"/>
      <c r="AA175" s="111"/>
      <c r="AR175" s="15"/>
      <c r="AT175" s="15"/>
      <c r="AU175" s="15"/>
      <c r="AY175" s="15"/>
      <c r="BE175" s="112"/>
      <c r="BF175" s="112"/>
      <c r="BG175" s="112"/>
      <c r="BH175" s="112"/>
      <c r="BI175" s="112"/>
      <c r="BJ175" s="15"/>
      <c r="BK175" s="112"/>
      <c r="BL175" s="15"/>
      <c r="BM175" s="15"/>
    </row>
    <row r="176" spans="2:65" s="23" customFormat="1" ht="28.5" customHeight="1">
      <c r="B176" s="103"/>
      <c r="C176" s="96">
        <v>47</v>
      </c>
      <c r="D176" s="96" t="s">
        <v>79</v>
      </c>
      <c r="E176" s="97" t="s">
        <v>177</v>
      </c>
      <c r="F176" s="148" t="s">
        <v>178</v>
      </c>
      <c r="G176" s="133"/>
      <c r="H176" s="133"/>
      <c r="I176" s="133"/>
      <c r="J176" s="98" t="s">
        <v>93</v>
      </c>
      <c r="K176" s="99">
        <f>K177+K178</f>
        <v>550</v>
      </c>
      <c r="L176" s="135">
        <v>21.3</v>
      </c>
      <c r="M176" s="133"/>
      <c r="N176" s="135">
        <f t="shared" si="3"/>
        <v>11715</v>
      </c>
      <c r="O176" s="133"/>
      <c r="P176" s="133"/>
      <c r="Q176" s="133"/>
      <c r="R176" s="107"/>
      <c r="T176" s="108"/>
      <c r="U176" s="109"/>
      <c r="V176" s="110"/>
      <c r="W176" s="110"/>
      <c r="X176" s="110"/>
      <c r="Y176" s="110"/>
      <c r="Z176" s="110"/>
      <c r="AA176" s="111"/>
      <c r="AR176" s="15"/>
      <c r="AT176" s="15"/>
      <c r="AU176" s="15"/>
      <c r="AY176" s="15"/>
      <c r="BE176" s="112"/>
      <c r="BF176" s="112"/>
      <c r="BG176" s="112"/>
      <c r="BH176" s="112"/>
      <c r="BI176" s="112"/>
      <c r="BJ176" s="15"/>
      <c r="BK176" s="112"/>
      <c r="BL176" s="15"/>
      <c r="BM176" s="15"/>
    </row>
    <row r="177" spans="2:65" s="23" customFormat="1" ht="28.5" customHeight="1">
      <c r="B177" s="103"/>
      <c r="C177" s="118">
        <v>48</v>
      </c>
      <c r="D177" s="118" t="s">
        <v>85</v>
      </c>
      <c r="E177" s="119" t="s">
        <v>179</v>
      </c>
      <c r="F177" s="127" t="s">
        <v>344</v>
      </c>
      <c r="G177" s="128"/>
      <c r="H177" s="128"/>
      <c r="I177" s="128"/>
      <c r="J177" s="120" t="s">
        <v>93</v>
      </c>
      <c r="K177" s="121">
        <v>510</v>
      </c>
      <c r="L177" s="132">
        <v>15.4</v>
      </c>
      <c r="M177" s="128"/>
      <c r="N177" s="132">
        <f t="shared" si="3"/>
        <v>7854</v>
      </c>
      <c r="O177" s="133"/>
      <c r="P177" s="133"/>
      <c r="Q177" s="133"/>
      <c r="R177" s="107"/>
      <c r="T177" s="108"/>
      <c r="U177" s="109"/>
      <c r="V177" s="110"/>
      <c r="W177" s="110"/>
      <c r="X177" s="110"/>
      <c r="Y177" s="110"/>
      <c r="Z177" s="110"/>
      <c r="AA177" s="111"/>
      <c r="AR177" s="15"/>
      <c r="AT177" s="15"/>
      <c r="AU177" s="15"/>
      <c r="AY177" s="15"/>
      <c r="BE177" s="112"/>
      <c r="BF177" s="112"/>
      <c r="BG177" s="112"/>
      <c r="BH177" s="112"/>
      <c r="BI177" s="112"/>
      <c r="BJ177" s="15"/>
      <c r="BK177" s="112"/>
      <c r="BL177" s="15"/>
      <c r="BM177" s="15"/>
    </row>
    <row r="178" spans="2:65" s="23" customFormat="1" ht="28.5" customHeight="1">
      <c r="B178" s="103"/>
      <c r="C178" s="118">
        <v>49</v>
      </c>
      <c r="D178" s="118" t="s">
        <v>85</v>
      </c>
      <c r="E178" s="119" t="s">
        <v>180</v>
      </c>
      <c r="F178" s="127" t="s">
        <v>343</v>
      </c>
      <c r="G178" s="128"/>
      <c r="H178" s="128"/>
      <c r="I178" s="128"/>
      <c r="J178" s="120" t="s">
        <v>93</v>
      </c>
      <c r="K178" s="121">
        <v>40</v>
      </c>
      <c r="L178" s="132">
        <v>11.1</v>
      </c>
      <c r="M178" s="128"/>
      <c r="N178" s="132">
        <f t="shared" si="3"/>
        <v>444</v>
      </c>
      <c r="O178" s="133"/>
      <c r="P178" s="133"/>
      <c r="Q178" s="133"/>
      <c r="R178" s="107"/>
      <c r="T178" s="108"/>
      <c r="U178" s="109"/>
      <c r="V178" s="110"/>
      <c r="W178" s="110"/>
      <c r="X178" s="110"/>
      <c r="Y178" s="110"/>
      <c r="Z178" s="110"/>
      <c r="AA178" s="111"/>
      <c r="AR178" s="15"/>
      <c r="AT178" s="15"/>
      <c r="AU178" s="15"/>
      <c r="AY178" s="15"/>
      <c r="BE178" s="112"/>
      <c r="BF178" s="112"/>
      <c r="BG178" s="112"/>
      <c r="BH178" s="112"/>
      <c r="BI178" s="112"/>
      <c r="BJ178" s="15"/>
      <c r="BK178" s="112"/>
      <c r="BL178" s="15"/>
      <c r="BM178" s="15"/>
    </row>
    <row r="179" spans="2:65" s="23" customFormat="1" ht="28.5" customHeight="1">
      <c r="B179" s="103"/>
      <c r="C179" s="96">
        <v>50</v>
      </c>
      <c r="D179" s="96" t="s">
        <v>79</v>
      </c>
      <c r="E179" s="97" t="s">
        <v>183</v>
      </c>
      <c r="F179" s="148" t="s">
        <v>184</v>
      </c>
      <c r="G179" s="133"/>
      <c r="H179" s="133"/>
      <c r="I179" s="133"/>
      <c r="J179" s="98" t="s">
        <v>93</v>
      </c>
      <c r="K179" s="99">
        <f>K180+K181+K182++K183</f>
        <v>970</v>
      </c>
      <c r="L179" s="135">
        <v>23.6</v>
      </c>
      <c r="M179" s="133"/>
      <c r="N179" s="135">
        <f t="shared" si="3"/>
        <v>22892</v>
      </c>
      <c r="O179" s="133"/>
      <c r="P179" s="133"/>
      <c r="Q179" s="133"/>
      <c r="R179" s="107"/>
      <c r="T179" s="108"/>
      <c r="U179" s="109"/>
      <c r="V179" s="110"/>
      <c r="W179" s="110"/>
      <c r="X179" s="110"/>
      <c r="Y179" s="110"/>
      <c r="Z179" s="110"/>
      <c r="AA179" s="111"/>
      <c r="AR179" s="15"/>
      <c r="AT179" s="15"/>
      <c r="AU179" s="15"/>
      <c r="AY179" s="15"/>
      <c r="BE179" s="112"/>
      <c r="BF179" s="112"/>
      <c r="BG179" s="112"/>
      <c r="BH179" s="112"/>
      <c r="BI179" s="112"/>
      <c r="BJ179" s="15"/>
      <c r="BK179" s="112"/>
      <c r="BL179" s="15"/>
      <c r="BM179" s="15"/>
    </row>
    <row r="180" spans="2:65" s="23" customFormat="1" ht="28.5" customHeight="1">
      <c r="B180" s="103"/>
      <c r="C180" s="118">
        <v>51</v>
      </c>
      <c r="D180" s="118" t="s">
        <v>85</v>
      </c>
      <c r="E180" s="119" t="s">
        <v>181</v>
      </c>
      <c r="F180" s="127" t="s">
        <v>182</v>
      </c>
      <c r="G180" s="128"/>
      <c r="H180" s="128"/>
      <c r="I180" s="128"/>
      <c r="J180" s="120" t="s">
        <v>93</v>
      </c>
      <c r="K180" s="121">
        <v>20</v>
      </c>
      <c r="L180" s="132">
        <v>21.1</v>
      </c>
      <c r="M180" s="128"/>
      <c r="N180" s="132">
        <f t="shared" si="3"/>
        <v>422</v>
      </c>
      <c r="O180" s="133"/>
      <c r="P180" s="133"/>
      <c r="Q180" s="133"/>
      <c r="R180" s="107"/>
      <c r="T180" s="108"/>
      <c r="U180" s="109"/>
      <c r="V180" s="110"/>
      <c r="W180" s="110"/>
      <c r="X180" s="110"/>
      <c r="Y180" s="110"/>
      <c r="Z180" s="110"/>
      <c r="AA180" s="111"/>
      <c r="AR180" s="15"/>
      <c r="AT180" s="15"/>
      <c r="AU180" s="15"/>
      <c r="AY180" s="15"/>
      <c r="BE180" s="112"/>
      <c r="BF180" s="112"/>
      <c r="BG180" s="112"/>
      <c r="BH180" s="112"/>
      <c r="BI180" s="112"/>
      <c r="BJ180" s="15"/>
      <c r="BK180" s="112"/>
      <c r="BL180" s="15"/>
      <c r="BM180" s="15"/>
    </row>
    <row r="181" spans="2:65" s="23" customFormat="1" ht="28.5" customHeight="1">
      <c r="B181" s="103"/>
      <c r="C181" s="118">
        <v>52</v>
      </c>
      <c r="D181" s="118" t="s">
        <v>85</v>
      </c>
      <c r="E181" s="119" t="s">
        <v>235</v>
      </c>
      <c r="F181" s="127" t="s">
        <v>236</v>
      </c>
      <c r="G181" s="128"/>
      <c r="H181" s="128"/>
      <c r="I181" s="128"/>
      <c r="J181" s="120" t="s">
        <v>93</v>
      </c>
      <c r="K181" s="121">
        <v>30</v>
      </c>
      <c r="L181" s="132">
        <v>32.1</v>
      </c>
      <c r="M181" s="128"/>
      <c r="N181" s="132">
        <f>ROUND(L181*K181,2)</f>
        <v>963</v>
      </c>
      <c r="O181" s="133"/>
      <c r="P181" s="133"/>
      <c r="Q181" s="133"/>
      <c r="R181" s="107"/>
      <c r="T181" s="108"/>
      <c r="U181" s="109"/>
      <c r="V181" s="110"/>
      <c r="W181" s="110"/>
      <c r="X181" s="110"/>
      <c r="Y181" s="110"/>
      <c r="Z181" s="110"/>
      <c r="AA181" s="111"/>
      <c r="AR181" s="15"/>
      <c r="AT181" s="15"/>
      <c r="AU181" s="15"/>
      <c r="AY181" s="15"/>
      <c r="BE181" s="112"/>
      <c r="BF181" s="112"/>
      <c r="BG181" s="112"/>
      <c r="BH181" s="112"/>
      <c r="BI181" s="112"/>
      <c r="BJ181" s="15"/>
      <c r="BK181" s="112"/>
      <c r="BL181" s="15"/>
      <c r="BM181" s="15"/>
    </row>
    <row r="182" spans="2:65" s="23" customFormat="1" ht="28.5" customHeight="1">
      <c r="B182" s="103"/>
      <c r="C182" s="118">
        <v>53</v>
      </c>
      <c r="D182" s="118" t="s">
        <v>85</v>
      </c>
      <c r="E182" s="119" t="s">
        <v>185</v>
      </c>
      <c r="F182" s="127" t="s">
        <v>186</v>
      </c>
      <c r="G182" s="128"/>
      <c r="H182" s="128"/>
      <c r="I182" s="128"/>
      <c r="J182" s="120" t="s">
        <v>93</v>
      </c>
      <c r="K182" s="121">
        <v>240</v>
      </c>
      <c r="L182" s="132">
        <v>29</v>
      </c>
      <c r="M182" s="128"/>
      <c r="N182" s="132">
        <f t="shared" si="3"/>
        <v>6960</v>
      </c>
      <c r="O182" s="133"/>
      <c r="P182" s="133"/>
      <c r="Q182" s="133"/>
      <c r="R182" s="107"/>
      <c r="T182" s="108"/>
      <c r="U182" s="109"/>
      <c r="V182" s="110"/>
      <c r="W182" s="110"/>
      <c r="X182" s="110"/>
      <c r="Y182" s="110"/>
      <c r="Z182" s="110"/>
      <c r="AA182" s="111"/>
      <c r="AR182" s="15"/>
      <c r="AT182" s="15"/>
      <c r="AU182" s="15"/>
      <c r="AY182" s="15"/>
      <c r="BE182" s="112"/>
      <c r="BF182" s="112"/>
      <c r="BG182" s="112"/>
      <c r="BH182" s="112"/>
      <c r="BI182" s="112"/>
      <c r="BJ182" s="15"/>
      <c r="BK182" s="112"/>
      <c r="BL182" s="15"/>
      <c r="BM182" s="15"/>
    </row>
    <row r="183" spans="2:65" s="23" customFormat="1" ht="28.5" customHeight="1">
      <c r="B183" s="103"/>
      <c r="C183" s="118">
        <v>54</v>
      </c>
      <c r="D183" s="118" t="s">
        <v>85</v>
      </c>
      <c r="E183" s="119" t="s">
        <v>187</v>
      </c>
      <c r="F183" s="127" t="s">
        <v>188</v>
      </c>
      <c r="G183" s="128"/>
      <c r="H183" s="128"/>
      <c r="I183" s="128"/>
      <c r="J183" s="120" t="s">
        <v>93</v>
      </c>
      <c r="K183" s="121">
        <v>680</v>
      </c>
      <c r="L183" s="132">
        <v>17.8</v>
      </c>
      <c r="M183" s="128"/>
      <c r="N183" s="132">
        <f t="shared" si="3"/>
        <v>12104</v>
      </c>
      <c r="O183" s="133"/>
      <c r="P183" s="133"/>
      <c r="Q183" s="133"/>
      <c r="R183" s="107"/>
      <c r="T183" s="108"/>
      <c r="U183" s="109"/>
      <c r="V183" s="110"/>
      <c r="W183" s="110"/>
      <c r="X183" s="110"/>
      <c r="Y183" s="110"/>
      <c r="Z183" s="110"/>
      <c r="AA183" s="111"/>
      <c r="AR183" s="15"/>
      <c r="AT183" s="15"/>
      <c r="AU183" s="15"/>
      <c r="AY183" s="15"/>
      <c r="BE183" s="112"/>
      <c r="BF183" s="112"/>
      <c r="BG183" s="112"/>
      <c r="BH183" s="112"/>
      <c r="BI183" s="112"/>
      <c r="BJ183" s="15"/>
      <c r="BK183" s="112"/>
      <c r="BL183" s="15"/>
      <c r="BM183" s="15"/>
    </row>
    <row r="184" spans="2:65" s="23" customFormat="1" ht="28.5" customHeight="1">
      <c r="B184" s="103"/>
      <c r="C184" s="96">
        <v>55</v>
      </c>
      <c r="D184" s="96" t="s">
        <v>79</v>
      </c>
      <c r="E184" s="97" t="s">
        <v>237</v>
      </c>
      <c r="F184" s="148" t="s">
        <v>238</v>
      </c>
      <c r="G184" s="133"/>
      <c r="H184" s="133"/>
      <c r="I184" s="133"/>
      <c r="J184" s="98" t="s">
        <v>93</v>
      </c>
      <c r="K184" s="99">
        <f>K186+K187+K185</f>
        <v>30</v>
      </c>
      <c r="L184" s="135">
        <v>54.2</v>
      </c>
      <c r="M184" s="133"/>
      <c r="N184" s="135">
        <f>ROUND(L184*K184,2)</f>
        <v>1626</v>
      </c>
      <c r="O184" s="133"/>
      <c r="P184" s="133"/>
      <c r="Q184" s="133"/>
      <c r="R184" s="107"/>
      <c r="T184" s="108"/>
      <c r="U184" s="109"/>
      <c r="V184" s="110"/>
      <c r="W184" s="110"/>
      <c r="X184" s="110"/>
      <c r="Y184" s="110"/>
      <c r="Z184" s="110"/>
      <c r="AA184" s="111"/>
      <c r="AR184" s="15"/>
      <c r="AT184" s="15"/>
      <c r="AU184" s="15"/>
      <c r="AY184" s="15"/>
      <c r="BE184" s="112"/>
      <c r="BF184" s="112"/>
      <c r="BG184" s="112"/>
      <c r="BH184" s="112"/>
      <c r="BI184" s="112"/>
      <c r="BJ184" s="15"/>
      <c r="BK184" s="112"/>
      <c r="BL184" s="15"/>
      <c r="BM184" s="15"/>
    </row>
    <row r="185" spans="2:65" s="23" customFormat="1" ht="28.5" customHeight="1">
      <c r="B185" s="103"/>
      <c r="C185" s="118">
        <v>56</v>
      </c>
      <c r="D185" s="118" t="s">
        <v>85</v>
      </c>
      <c r="E185" s="119" t="s">
        <v>325</v>
      </c>
      <c r="F185" s="127" t="s">
        <v>326</v>
      </c>
      <c r="G185" s="128"/>
      <c r="H185" s="128"/>
      <c r="I185" s="128"/>
      <c r="J185" s="120" t="s">
        <v>93</v>
      </c>
      <c r="K185" s="121">
        <v>0</v>
      </c>
      <c r="L185" s="132">
        <v>89</v>
      </c>
      <c r="M185" s="128"/>
      <c r="N185" s="132">
        <f>ROUND(L185*K185,2)</f>
        <v>0</v>
      </c>
      <c r="O185" s="133"/>
      <c r="P185" s="133"/>
      <c r="Q185" s="133"/>
      <c r="R185" s="107"/>
      <c r="T185" s="108"/>
      <c r="U185" s="109"/>
      <c r="V185" s="110"/>
      <c r="W185" s="110"/>
      <c r="X185" s="110"/>
      <c r="Y185" s="110"/>
      <c r="Z185" s="110"/>
      <c r="AA185" s="111"/>
      <c r="AR185" s="15"/>
      <c r="AT185" s="15"/>
      <c r="AU185" s="15"/>
      <c r="AY185" s="15"/>
      <c r="BE185" s="112"/>
      <c r="BF185" s="112"/>
      <c r="BG185" s="112"/>
      <c r="BH185" s="112"/>
      <c r="BI185" s="112"/>
      <c r="BJ185" s="15"/>
      <c r="BK185" s="112"/>
      <c r="BL185" s="15"/>
      <c r="BM185" s="15"/>
    </row>
    <row r="186" spans="2:65" s="23" customFormat="1" ht="28.5" customHeight="1">
      <c r="B186" s="103"/>
      <c r="C186" s="118">
        <v>57</v>
      </c>
      <c r="D186" s="118" t="s">
        <v>85</v>
      </c>
      <c r="E186" s="119" t="s">
        <v>239</v>
      </c>
      <c r="F186" s="127" t="s">
        <v>361</v>
      </c>
      <c r="G186" s="128"/>
      <c r="H186" s="128"/>
      <c r="I186" s="128"/>
      <c r="J186" s="120" t="s">
        <v>93</v>
      </c>
      <c r="K186" s="121">
        <v>30</v>
      </c>
      <c r="L186" s="132">
        <v>108</v>
      </c>
      <c r="M186" s="128"/>
      <c r="N186" s="132">
        <f>ROUND(L186*K186,2)</f>
        <v>3240</v>
      </c>
      <c r="O186" s="133"/>
      <c r="P186" s="133"/>
      <c r="Q186" s="133"/>
      <c r="R186" s="107"/>
      <c r="T186" s="108"/>
      <c r="U186" s="109"/>
      <c r="V186" s="110"/>
      <c r="W186" s="110"/>
      <c r="X186" s="110"/>
      <c r="Y186" s="110"/>
      <c r="Z186" s="110"/>
      <c r="AA186" s="111"/>
      <c r="AR186" s="15"/>
      <c r="AT186" s="15"/>
      <c r="AU186" s="15"/>
      <c r="AY186" s="15"/>
      <c r="BE186" s="112"/>
      <c r="BF186" s="112"/>
      <c r="BG186" s="112"/>
      <c r="BH186" s="112"/>
      <c r="BI186" s="112"/>
      <c r="BJ186" s="15"/>
      <c r="BK186" s="112"/>
      <c r="BL186" s="15"/>
      <c r="BM186" s="15"/>
    </row>
    <row r="187" spans="2:65" s="23" customFormat="1" ht="28.5" customHeight="1">
      <c r="B187" s="103"/>
      <c r="C187" s="118">
        <v>58</v>
      </c>
      <c r="D187" s="118" t="s">
        <v>85</v>
      </c>
      <c r="E187" s="119" t="s">
        <v>324</v>
      </c>
      <c r="F187" s="127" t="s">
        <v>345</v>
      </c>
      <c r="G187" s="128"/>
      <c r="H187" s="128"/>
      <c r="I187" s="128"/>
      <c r="J187" s="120" t="s">
        <v>93</v>
      </c>
      <c r="K187" s="121">
        <v>0</v>
      </c>
      <c r="L187" s="132">
        <v>108</v>
      </c>
      <c r="M187" s="128"/>
      <c r="N187" s="132">
        <f>ROUND(L187*K187,2)</f>
        <v>0</v>
      </c>
      <c r="O187" s="133"/>
      <c r="P187" s="133"/>
      <c r="Q187" s="133"/>
      <c r="R187" s="107"/>
      <c r="T187" s="108"/>
      <c r="U187" s="109"/>
      <c r="V187" s="110"/>
      <c r="W187" s="110"/>
      <c r="X187" s="110"/>
      <c r="Y187" s="110"/>
      <c r="Z187" s="110"/>
      <c r="AA187" s="111"/>
      <c r="AR187" s="15"/>
      <c r="AT187" s="15"/>
      <c r="AU187" s="15"/>
      <c r="AY187" s="15"/>
      <c r="BE187" s="112"/>
      <c r="BF187" s="112"/>
      <c r="BG187" s="112"/>
      <c r="BH187" s="112"/>
      <c r="BI187" s="112"/>
      <c r="BJ187" s="15"/>
      <c r="BK187" s="112"/>
      <c r="BL187" s="15"/>
      <c r="BM187" s="15"/>
    </row>
    <row r="188" spans="2:65" s="23" customFormat="1" ht="28.5" customHeight="1">
      <c r="B188" s="103"/>
      <c r="C188" s="84"/>
      <c r="D188" s="100" t="s">
        <v>189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58">
        <f>N189+N190+N191+N192+N193+N194+N195+N196</f>
        <v>7023</v>
      </c>
      <c r="O188" s="159"/>
      <c r="P188" s="159"/>
      <c r="Q188" s="159"/>
      <c r="R188" s="107"/>
      <c r="T188" s="122"/>
      <c r="U188" s="109"/>
      <c r="V188" s="110"/>
      <c r="W188" s="110"/>
      <c r="X188" s="110"/>
      <c r="Y188" s="110"/>
      <c r="Z188" s="110"/>
      <c r="AA188" s="111"/>
      <c r="AR188" s="15"/>
      <c r="AT188" s="15"/>
      <c r="AU188" s="15"/>
      <c r="AY188" s="15"/>
      <c r="BE188" s="112"/>
      <c r="BF188" s="112"/>
      <c r="BG188" s="112"/>
      <c r="BH188" s="112"/>
      <c r="BI188" s="112"/>
      <c r="BJ188" s="15"/>
      <c r="BK188" s="112"/>
      <c r="BL188" s="15"/>
      <c r="BM188" s="15"/>
    </row>
    <row r="189" spans="2:65" s="23" customFormat="1" ht="28.5" customHeight="1">
      <c r="B189" s="103"/>
      <c r="C189" s="96">
        <v>59</v>
      </c>
      <c r="D189" s="96" t="s">
        <v>79</v>
      </c>
      <c r="E189" s="97" t="s">
        <v>190</v>
      </c>
      <c r="F189" s="148" t="s">
        <v>191</v>
      </c>
      <c r="G189" s="133"/>
      <c r="H189" s="133"/>
      <c r="I189" s="133"/>
      <c r="J189" s="98" t="s">
        <v>80</v>
      </c>
      <c r="K189" s="99">
        <v>168</v>
      </c>
      <c r="L189" s="135">
        <v>16</v>
      </c>
      <c r="M189" s="133"/>
      <c r="N189" s="135">
        <f>ROUND(L189*K189,2)</f>
        <v>2688</v>
      </c>
      <c r="O189" s="133"/>
      <c r="P189" s="133"/>
      <c r="Q189" s="133"/>
      <c r="R189" s="107"/>
      <c r="T189" s="122"/>
      <c r="U189" s="109"/>
      <c r="V189" s="110"/>
      <c r="W189" s="110"/>
      <c r="X189" s="110"/>
      <c r="Y189" s="110"/>
      <c r="Z189" s="110"/>
      <c r="AA189" s="111"/>
      <c r="AR189" s="15"/>
      <c r="AT189" s="15"/>
      <c r="AU189" s="15"/>
      <c r="AY189" s="15"/>
      <c r="BE189" s="112"/>
      <c r="BF189" s="112"/>
      <c r="BG189" s="112"/>
      <c r="BH189" s="112"/>
      <c r="BI189" s="112"/>
      <c r="BJ189" s="15"/>
      <c r="BK189" s="112"/>
      <c r="BL189" s="15"/>
      <c r="BM189" s="15"/>
    </row>
    <row r="190" spans="2:65" s="23" customFormat="1" ht="28.5" customHeight="1">
      <c r="B190" s="103"/>
      <c r="C190" s="118">
        <v>60</v>
      </c>
      <c r="D190" s="118" t="s">
        <v>85</v>
      </c>
      <c r="E190" s="119" t="s">
        <v>192</v>
      </c>
      <c r="F190" s="127" t="s">
        <v>193</v>
      </c>
      <c r="G190" s="128"/>
      <c r="H190" s="128"/>
      <c r="I190" s="128"/>
      <c r="J190" s="120" t="s">
        <v>104</v>
      </c>
      <c r="K190" s="121">
        <v>110</v>
      </c>
      <c r="L190" s="132">
        <v>14.4</v>
      </c>
      <c r="M190" s="128"/>
      <c r="N190" s="132">
        <f aca="true" t="shared" si="4" ref="N190:N196">ROUND(L190*K190,2)</f>
        <v>1584</v>
      </c>
      <c r="O190" s="133"/>
      <c r="P190" s="133"/>
      <c r="Q190" s="133"/>
      <c r="R190" s="107"/>
      <c r="T190" s="122"/>
      <c r="U190" s="109"/>
      <c r="V190" s="110"/>
      <c r="W190" s="110"/>
      <c r="X190" s="110"/>
      <c r="Y190" s="110"/>
      <c r="Z190" s="110"/>
      <c r="AA190" s="111"/>
      <c r="AR190" s="15"/>
      <c r="AT190" s="15"/>
      <c r="AU190" s="15"/>
      <c r="AY190" s="15"/>
      <c r="BE190" s="112"/>
      <c r="BF190" s="112"/>
      <c r="BG190" s="112"/>
      <c r="BH190" s="112"/>
      <c r="BI190" s="112"/>
      <c r="BJ190" s="15"/>
      <c r="BK190" s="112"/>
      <c r="BL190" s="15"/>
      <c r="BM190" s="15"/>
    </row>
    <row r="191" spans="2:65" s="23" customFormat="1" ht="28.5" customHeight="1">
      <c r="B191" s="103"/>
      <c r="C191" s="118">
        <v>61</v>
      </c>
      <c r="D191" s="118" t="s">
        <v>85</v>
      </c>
      <c r="E191" s="119" t="s">
        <v>194</v>
      </c>
      <c r="F191" s="127" t="s">
        <v>195</v>
      </c>
      <c r="G191" s="128"/>
      <c r="H191" s="128"/>
      <c r="I191" s="128"/>
      <c r="J191" s="120" t="s">
        <v>104</v>
      </c>
      <c r="K191" s="121">
        <v>2</v>
      </c>
      <c r="L191" s="132">
        <v>24.6</v>
      </c>
      <c r="M191" s="128"/>
      <c r="N191" s="132">
        <f t="shared" si="4"/>
        <v>49.2</v>
      </c>
      <c r="O191" s="133"/>
      <c r="P191" s="133"/>
      <c r="Q191" s="133"/>
      <c r="R191" s="107"/>
      <c r="T191" s="122"/>
      <c r="U191" s="109"/>
      <c r="V191" s="110"/>
      <c r="W191" s="110"/>
      <c r="X191" s="110"/>
      <c r="Y191" s="110"/>
      <c r="Z191" s="110"/>
      <c r="AA191" s="111"/>
      <c r="AR191" s="15"/>
      <c r="AT191" s="15"/>
      <c r="AU191" s="15"/>
      <c r="AY191" s="15"/>
      <c r="BE191" s="112"/>
      <c r="BF191" s="112"/>
      <c r="BG191" s="112"/>
      <c r="BH191" s="112"/>
      <c r="BI191" s="112"/>
      <c r="BJ191" s="15"/>
      <c r="BK191" s="112"/>
      <c r="BL191" s="15"/>
      <c r="BM191" s="15"/>
    </row>
    <row r="192" spans="2:65" s="23" customFormat="1" ht="28.5" customHeight="1">
      <c r="B192" s="103"/>
      <c r="C192" s="118">
        <v>62</v>
      </c>
      <c r="D192" s="118" t="s">
        <v>85</v>
      </c>
      <c r="E192" s="119" t="s">
        <v>196</v>
      </c>
      <c r="F192" s="127" t="s">
        <v>197</v>
      </c>
      <c r="G192" s="128"/>
      <c r="H192" s="128"/>
      <c r="I192" s="128"/>
      <c r="J192" s="120" t="s">
        <v>104</v>
      </c>
      <c r="K192" s="121">
        <v>96</v>
      </c>
      <c r="L192" s="132">
        <v>3.5</v>
      </c>
      <c r="M192" s="128"/>
      <c r="N192" s="132">
        <f t="shared" si="4"/>
        <v>336</v>
      </c>
      <c r="O192" s="133"/>
      <c r="P192" s="133"/>
      <c r="Q192" s="133"/>
      <c r="R192" s="107"/>
      <c r="T192" s="122"/>
      <c r="U192" s="109"/>
      <c r="V192" s="110"/>
      <c r="W192" s="110"/>
      <c r="X192" s="110"/>
      <c r="Y192" s="110"/>
      <c r="Z192" s="110"/>
      <c r="AA192" s="111"/>
      <c r="AR192" s="15"/>
      <c r="AT192" s="15"/>
      <c r="AU192" s="15"/>
      <c r="AY192" s="15"/>
      <c r="BE192" s="112"/>
      <c r="BF192" s="112"/>
      <c r="BG192" s="112"/>
      <c r="BH192" s="112"/>
      <c r="BI192" s="112"/>
      <c r="BJ192" s="15"/>
      <c r="BK192" s="112"/>
      <c r="BL192" s="15"/>
      <c r="BM192" s="15"/>
    </row>
    <row r="193" spans="2:65" s="23" customFormat="1" ht="28.5" customHeight="1">
      <c r="B193" s="103"/>
      <c r="C193" s="118">
        <v>63</v>
      </c>
      <c r="D193" s="118" t="s">
        <v>85</v>
      </c>
      <c r="E193" s="119" t="s">
        <v>198</v>
      </c>
      <c r="F193" s="127" t="s">
        <v>199</v>
      </c>
      <c r="G193" s="128"/>
      <c r="H193" s="128"/>
      <c r="I193" s="128"/>
      <c r="J193" s="120" t="s">
        <v>200</v>
      </c>
      <c r="K193" s="121">
        <v>20</v>
      </c>
      <c r="L193" s="132">
        <v>52</v>
      </c>
      <c r="M193" s="128"/>
      <c r="N193" s="132">
        <f t="shared" si="4"/>
        <v>1040</v>
      </c>
      <c r="O193" s="133"/>
      <c r="P193" s="133"/>
      <c r="Q193" s="133"/>
      <c r="R193" s="107"/>
      <c r="T193" s="122"/>
      <c r="U193" s="109"/>
      <c r="V193" s="110"/>
      <c r="W193" s="110"/>
      <c r="X193" s="110"/>
      <c r="Y193" s="110"/>
      <c r="Z193" s="110"/>
      <c r="AA193" s="111"/>
      <c r="AR193" s="15"/>
      <c r="AT193" s="15"/>
      <c r="AU193" s="15"/>
      <c r="AY193" s="15"/>
      <c r="BE193" s="112"/>
      <c r="BF193" s="112"/>
      <c r="BG193" s="112"/>
      <c r="BH193" s="112"/>
      <c r="BI193" s="112"/>
      <c r="BJ193" s="15"/>
      <c r="BK193" s="112"/>
      <c r="BL193" s="15"/>
      <c r="BM193" s="15"/>
    </row>
    <row r="194" spans="2:65" s="23" customFormat="1" ht="28.5" customHeight="1">
      <c r="B194" s="103"/>
      <c r="C194" s="96">
        <v>64</v>
      </c>
      <c r="D194" s="96" t="s">
        <v>79</v>
      </c>
      <c r="E194" s="97" t="s">
        <v>201</v>
      </c>
      <c r="F194" s="134" t="s">
        <v>327</v>
      </c>
      <c r="G194" s="133"/>
      <c r="H194" s="133"/>
      <c r="I194" s="133"/>
      <c r="J194" s="98" t="s">
        <v>80</v>
      </c>
      <c r="K194" s="99">
        <v>2</v>
      </c>
      <c r="L194" s="135">
        <v>28.9</v>
      </c>
      <c r="M194" s="133"/>
      <c r="N194" s="135">
        <f t="shared" si="4"/>
        <v>57.8</v>
      </c>
      <c r="O194" s="133"/>
      <c r="P194" s="133"/>
      <c r="Q194" s="133"/>
      <c r="R194" s="107"/>
      <c r="T194" s="122"/>
      <c r="U194" s="109"/>
      <c r="V194" s="110"/>
      <c r="W194" s="110"/>
      <c r="X194" s="110"/>
      <c r="Y194" s="110"/>
      <c r="Z194" s="110"/>
      <c r="AA194" s="111"/>
      <c r="AR194" s="15"/>
      <c r="AT194" s="15"/>
      <c r="AU194" s="15"/>
      <c r="AY194" s="15"/>
      <c r="BE194" s="112"/>
      <c r="BF194" s="112"/>
      <c r="BG194" s="112"/>
      <c r="BH194" s="112"/>
      <c r="BI194" s="112"/>
      <c r="BJ194" s="15"/>
      <c r="BK194" s="112"/>
      <c r="BL194" s="15"/>
      <c r="BM194" s="15"/>
    </row>
    <row r="195" spans="2:65" s="23" customFormat="1" ht="28.5" customHeight="1">
      <c r="B195" s="103"/>
      <c r="C195" s="96">
        <v>65</v>
      </c>
      <c r="D195" s="96" t="s">
        <v>79</v>
      </c>
      <c r="E195" s="97" t="s">
        <v>202</v>
      </c>
      <c r="F195" s="148" t="s">
        <v>203</v>
      </c>
      <c r="G195" s="133"/>
      <c r="H195" s="133"/>
      <c r="I195" s="133"/>
      <c r="J195" s="98" t="s">
        <v>80</v>
      </c>
      <c r="K195" s="99">
        <v>1</v>
      </c>
      <c r="L195" s="135">
        <v>248</v>
      </c>
      <c r="M195" s="133"/>
      <c r="N195" s="135">
        <f t="shared" si="4"/>
        <v>248</v>
      </c>
      <c r="O195" s="133"/>
      <c r="P195" s="133"/>
      <c r="Q195" s="133"/>
      <c r="R195" s="107"/>
      <c r="T195" s="122"/>
      <c r="U195" s="109"/>
      <c r="V195" s="110"/>
      <c r="W195" s="110"/>
      <c r="X195" s="110"/>
      <c r="Y195" s="110"/>
      <c r="Z195" s="110"/>
      <c r="AA195" s="111"/>
      <c r="AR195" s="15"/>
      <c r="AT195" s="15"/>
      <c r="AU195" s="15"/>
      <c r="AY195" s="15"/>
      <c r="BE195" s="112"/>
      <c r="BF195" s="112"/>
      <c r="BG195" s="112"/>
      <c r="BH195" s="112"/>
      <c r="BI195" s="112"/>
      <c r="BJ195" s="15"/>
      <c r="BK195" s="112"/>
      <c r="BL195" s="15"/>
      <c r="BM195" s="15"/>
    </row>
    <row r="196" spans="2:65" s="23" customFormat="1" ht="28.5" customHeight="1">
      <c r="B196" s="103"/>
      <c r="C196" s="118">
        <v>66</v>
      </c>
      <c r="D196" s="118" t="s">
        <v>85</v>
      </c>
      <c r="E196" s="119" t="s">
        <v>204</v>
      </c>
      <c r="F196" s="127" t="s">
        <v>346</v>
      </c>
      <c r="G196" s="128"/>
      <c r="H196" s="128"/>
      <c r="I196" s="128"/>
      <c r="J196" s="120" t="s">
        <v>161</v>
      </c>
      <c r="K196" s="121">
        <v>1</v>
      </c>
      <c r="L196" s="132">
        <v>1020</v>
      </c>
      <c r="M196" s="128"/>
      <c r="N196" s="132">
        <f t="shared" si="4"/>
        <v>1020</v>
      </c>
      <c r="O196" s="133"/>
      <c r="P196" s="133"/>
      <c r="Q196" s="133"/>
      <c r="R196" s="107"/>
      <c r="T196" s="122"/>
      <c r="U196" s="109"/>
      <c r="V196" s="110"/>
      <c r="W196" s="110"/>
      <c r="X196" s="110"/>
      <c r="Y196" s="110"/>
      <c r="Z196" s="110"/>
      <c r="AA196" s="111"/>
      <c r="AR196" s="15"/>
      <c r="AT196" s="15"/>
      <c r="AU196" s="15"/>
      <c r="AY196" s="15"/>
      <c r="BE196" s="112"/>
      <c r="BF196" s="112"/>
      <c r="BG196" s="112"/>
      <c r="BH196" s="112"/>
      <c r="BI196" s="112"/>
      <c r="BJ196" s="15"/>
      <c r="BK196" s="112"/>
      <c r="BL196" s="15"/>
      <c r="BM196" s="15"/>
    </row>
    <row r="197" spans="2:63" s="87" customFormat="1" ht="29.25" customHeight="1">
      <c r="B197" s="83"/>
      <c r="C197" s="84"/>
      <c r="D197" s="100" t="s">
        <v>56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58">
        <f>N198+N199+N203+N205+N207+N208+N210+N211+N212+N213+N218+N219+N222+N200+N201+N202+N204+N214+N215+N216+N220+N221+N217+N209+N206</f>
        <v>44154.5</v>
      </c>
      <c r="O197" s="158"/>
      <c r="P197" s="158"/>
      <c r="Q197" s="158"/>
      <c r="R197" s="86"/>
      <c r="T197" s="88"/>
      <c r="U197" s="84"/>
      <c r="V197" s="84"/>
      <c r="W197" s="89">
        <f>SUM(W198:W222)</f>
        <v>13.924999999999999</v>
      </c>
      <c r="X197" s="84"/>
      <c r="Y197" s="89">
        <f>SUM(Y198:Y222)</f>
        <v>0</v>
      </c>
      <c r="Z197" s="84"/>
      <c r="AA197" s="90">
        <f>SUM(AA198:AA222)</f>
        <v>0</v>
      </c>
      <c r="AR197" s="91" t="s">
        <v>42</v>
      </c>
      <c r="AT197" s="92" t="s">
        <v>37</v>
      </c>
      <c r="AU197" s="92" t="s">
        <v>9</v>
      </c>
      <c r="AY197" s="91" t="s">
        <v>78</v>
      </c>
      <c r="BK197" s="93">
        <f>SUM(BK198:BK222)</f>
        <v>1926.5</v>
      </c>
    </row>
    <row r="198" spans="2:65" s="23" customFormat="1" ht="28.5" customHeight="1">
      <c r="B198" s="103"/>
      <c r="C198" s="96">
        <v>67</v>
      </c>
      <c r="D198" s="96" t="s">
        <v>79</v>
      </c>
      <c r="E198" s="97" t="s">
        <v>205</v>
      </c>
      <c r="F198" s="148" t="s">
        <v>206</v>
      </c>
      <c r="G198" s="133"/>
      <c r="H198" s="133"/>
      <c r="I198" s="133"/>
      <c r="J198" s="98" t="s">
        <v>80</v>
      </c>
      <c r="K198" s="99">
        <f>K199+K200</f>
        <v>15</v>
      </c>
      <c r="L198" s="135">
        <v>64.5</v>
      </c>
      <c r="M198" s="133"/>
      <c r="N198" s="135">
        <f aca="true" t="shared" si="5" ref="N198:N222">ROUND(L198*K198,2)</f>
        <v>967.5</v>
      </c>
      <c r="O198" s="133"/>
      <c r="P198" s="133"/>
      <c r="Q198" s="133"/>
      <c r="R198" s="107"/>
      <c r="T198" s="108" t="s">
        <v>1</v>
      </c>
      <c r="U198" s="109" t="s">
        <v>22</v>
      </c>
      <c r="V198" s="110">
        <v>0.359</v>
      </c>
      <c r="W198" s="110">
        <f>V198*K198</f>
        <v>5.385</v>
      </c>
      <c r="X198" s="110">
        <v>0</v>
      </c>
      <c r="Y198" s="110">
        <f>X198*K198</f>
        <v>0</v>
      </c>
      <c r="Z198" s="110">
        <v>0</v>
      </c>
      <c r="AA198" s="111">
        <f>Z198*K198</f>
        <v>0</v>
      </c>
      <c r="AR198" s="15" t="s">
        <v>81</v>
      </c>
      <c r="AT198" s="15" t="s">
        <v>79</v>
      </c>
      <c r="AU198" s="15" t="s">
        <v>42</v>
      </c>
      <c r="AY198" s="15" t="s">
        <v>78</v>
      </c>
      <c r="BE198" s="112">
        <f>IF(U198="základní",N198,0)</f>
        <v>967.5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15" t="s">
        <v>9</v>
      </c>
      <c r="BK198" s="112">
        <f>ROUND(L198*K198,2)</f>
        <v>967.5</v>
      </c>
      <c r="BL198" s="15" t="s">
        <v>81</v>
      </c>
      <c r="BM198" s="15" t="s">
        <v>103</v>
      </c>
    </row>
    <row r="199" spans="2:65" s="23" customFormat="1" ht="28.5" customHeight="1">
      <c r="B199" s="103"/>
      <c r="C199" s="118">
        <v>68</v>
      </c>
      <c r="D199" s="118" t="s">
        <v>85</v>
      </c>
      <c r="E199" s="119" t="s">
        <v>254</v>
      </c>
      <c r="F199" s="127" t="s">
        <v>305</v>
      </c>
      <c r="G199" s="128"/>
      <c r="H199" s="128"/>
      <c r="I199" s="128"/>
      <c r="J199" s="120" t="s">
        <v>80</v>
      </c>
      <c r="K199" s="121">
        <v>5</v>
      </c>
      <c r="L199" s="132">
        <v>121</v>
      </c>
      <c r="M199" s="128"/>
      <c r="N199" s="132">
        <f t="shared" si="5"/>
        <v>605</v>
      </c>
      <c r="O199" s="133"/>
      <c r="P199" s="133"/>
      <c r="Q199" s="133"/>
      <c r="R199" s="107"/>
      <c r="T199" s="108"/>
      <c r="U199" s="109"/>
      <c r="V199" s="110"/>
      <c r="W199" s="110"/>
      <c r="X199" s="110"/>
      <c r="Y199" s="110"/>
      <c r="Z199" s="110"/>
      <c r="AA199" s="111"/>
      <c r="AR199" s="15"/>
      <c r="AT199" s="15"/>
      <c r="AU199" s="15"/>
      <c r="AY199" s="15"/>
      <c r="BE199" s="112"/>
      <c r="BF199" s="112"/>
      <c r="BG199" s="112"/>
      <c r="BH199" s="112"/>
      <c r="BI199" s="112"/>
      <c r="BJ199" s="15"/>
      <c r="BK199" s="112"/>
      <c r="BL199" s="15"/>
      <c r="BM199" s="15"/>
    </row>
    <row r="200" spans="2:65" s="23" customFormat="1" ht="28.5" customHeight="1">
      <c r="B200" s="103"/>
      <c r="C200" s="118">
        <v>69</v>
      </c>
      <c r="D200" s="118" t="s">
        <v>85</v>
      </c>
      <c r="E200" s="119" t="s">
        <v>299</v>
      </c>
      <c r="F200" s="127" t="s">
        <v>240</v>
      </c>
      <c r="G200" s="128"/>
      <c r="H200" s="128"/>
      <c r="I200" s="128"/>
      <c r="J200" s="120" t="s">
        <v>80</v>
      </c>
      <c r="K200" s="121">
        <v>10</v>
      </c>
      <c r="L200" s="132">
        <v>102</v>
      </c>
      <c r="M200" s="128"/>
      <c r="N200" s="132">
        <f t="shared" si="5"/>
        <v>1020</v>
      </c>
      <c r="O200" s="133"/>
      <c r="P200" s="133"/>
      <c r="Q200" s="133"/>
      <c r="R200" s="107"/>
      <c r="T200" s="108"/>
      <c r="U200" s="109"/>
      <c r="V200" s="110"/>
      <c r="W200" s="110"/>
      <c r="X200" s="110"/>
      <c r="Y200" s="110"/>
      <c r="Z200" s="110"/>
      <c r="AA200" s="111"/>
      <c r="AR200" s="15"/>
      <c r="AT200" s="15"/>
      <c r="AU200" s="15"/>
      <c r="AY200" s="15"/>
      <c r="BE200" s="112"/>
      <c r="BF200" s="112"/>
      <c r="BG200" s="112"/>
      <c r="BH200" s="112"/>
      <c r="BI200" s="112"/>
      <c r="BJ200" s="15"/>
      <c r="BK200" s="112"/>
      <c r="BL200" s="15"/>
      <c r="BM200" s="15"/>
    </row>
    <row r="201" spans="2:65" s="23" customFormat="1" ht="28.5" customHeight="1">
      <c r="B201" s="103"/>
      <c r="C201" s="96">
        <v>70</v>
      </c>
      <c r="D201" s="96" t="s">
        <v>79</v>
      </c>
      <c r="E201" s="123" t="s">
        <v>300</v>
      </c>
      <c r="F201" s="134" t="s">
        <v>302</v>
      </c>
      <c r="G201" s="133"/>
      <c r="H201" s="133"/>
      <c r="I201" s="133"/>
      <c r="J201" s="98" t="s">
        <v>80</v>
      </c>
      <c r="K201" s="99">
        <v>0</v>
      </c>
      <c r="L201" s="135">
        <v>64.5</v>
      </c>
      <c r="M201" s="133"/>
      <c r="N201" s="135">
        <f t="shared" si="5"/>
        <v>0</v>
      </c>
      <c r="O201" s="133"/>
      <c r="P201" s="133"/>
      <c r="Q201" s="133"/>
      <c r="R201" s="107"/>
      <c r="T201" s="108"/>
      <c r="U201" s="109"/>
      <c r="V201" s="110"/>
      <c r="W201" s="110"/>
      <c r="X201" s="110"/>
      <c r="Y201" s="110"/>
      <c r="Z201" s="110"/>
      <c r="AA201" s="111"/>
      <c r="AR201" s="15"/>
      <c r="AT201" s="15"/>
      <c r="AU201" s="15"/>
      <c r="AY201" s="15"/>
      <c r="BE201" s="112"/>
      <c r="BF201" s="112"/>
      <c r="BG201" s="112"/>
      <c r="BH201" s="112"/>
      <c r="BI201" s="112"/>
      <c r="BJ201" s="15"/>
      <c r="BK201" s="112"/>
      <c r="BL201" s="15"/>
      <c r="BM201" s="15"/>
    </row>
    <row r="202" spans="2:65" s="23" customFormat="1" ht="28.5" customHeight="1">
      <c r="B202" s="103"/>
      <c r="C202" s="118">
        <v>71</v>
      </c>
      <c r="D202" s="118" t="s">
        <v>85</v>
      </c>
      <c r="E202" s="119" t="s">
        <v>301</v>
      </c>
      <c r="F202" s="127" t="s">
        <v>304</v>
      </c>
      <c r="G202" s="128"/>
      <c r="H202" s="128"/>
      <c r="I202" s="128"/>
      <c r="J202" s="120" t="s">
        <v>80</v>
      </c>
      <c r="K202" s="121">
        <v>0</v>
      </c>
      <c r="L202" s="132">
        <v>131.2</v>
      </c>
      <c r="M202" s="128"/>
      <c r="N202" s="132">
        <f t="shared" si="5"/>
        <v>0</v>
      </c>
      <c r="O202" s="133"/>
      <c r="P202" s="133"/>
      <c r="Q202" s="133"/>
      <c r="R202" s="107"/>
      <c r="T202" s="108"/>
      <c r="U202" s="109"/>
      <c r="V202" s="110"/>
      <c r="W202" s="110"/>
      <c r="X202" s="110"/>
      <c r="Y202" s="110"/>
      <c r="Z202" s="110"/>
      <c r="AA202" s="111"/>
      <c r="AR202" s="15"/>
      <c r="AT202" s="15"/>
      <c r="AU202" s="15"/>
      <c r="AY202" s="15"/>
      <c r="BE202" s="112"/>
      <c r="BF202" s="112"/>
      <c r="BG202" s="112"/>
      <c r="BH202" s="112"/>
      <c r="BI202" s="112"/>
      <c r="BJ202" s="15"/>
      <c r="BK202" s="112"/>
      <c r="BL202" s="15"/>
      <c r="BM202" s="15"/>
    </row>
    <row r="203" spans="2:65" s="23" customFormat="1" ht="28.5" customHeight="1">
      <c r="B203" s="103"/>
      <c r="C203" s="96">
        <v>72</v>
      </c>
      <c r="D203" s="96" t="s">
        <v>79</v>
      </c>
      <c r="E203" s="97" t="s">
        <v>207</v>
      </c>
      <c r="F203" s="148" t="s">
        <v>208</v>
      </c>
      <c r="G203" s="133"/>
      <c r="H203" s="133"/>
      <c r="I203" s="133"/>
      <c r="J203" s="98" t="s">
        <v>80</v>
      </c>
      <c r="K203" s="99">
        <f>K204+K205</f>
        <v>32</v>
      </c>
      <c r="L203" s="135">
        <v>66.9</v>
      </c>
      <c r="M203" s="133"/>
      <c r="N203" s="135">
        <f t="shared" si="5"/>
        <v>2140.8</v>
      </c>
      <c r="O203" s="133"/>
      <c r="P203" s="133"/>
      <c r="Q203" s="133"/>
      <c r="R203" s="107"/>
      <c r="T203" s="108"/>
      <c r="U203" s="109"/>
      <c r="V203" s="110"/>
      <c r="W203" s="110"/>
      <c r="X203" s="110"/>
      <c r="Y203" s="110"/>
      <c r="Z203" s="110"/>
      <c r="AA203" s="111"/>
      <c r="AR203" s="15"/>
      <c r="AT203" s="15"/>
      <c r="AU203" s="15"/>
      <c r="AY203" s="15"/>
      <c r="BE203" s="112"/>
      <c r="BF203" s="112"/>
      <c r="BG203" s="112"/>
      <c r="BH203" s="112"/>
      <c r="BI203" s="112"/>
      <c r="BJ203" s="15"/>
      <c r="BK203" s="112"/>
      <c r="BL203" s="15"/>
      <c r="BM203" s="15"/>
    </row>
    <row r="204" spans="2:65" s="23" customFormat="1" ht="28.5" customHeight="1">
      <c r="B204" s="103"/>
      <c r="C204" s="118">
        <v>73</v>
      </c>
      <c r="D204" s="118" t="s">
        <v>85</v>
      </c>
      <c r="E204" s="119" t="s">
        <v>253</v>
      </c>
      <c r="F204" s="127" t="s">
        <v>306</v>
      </c>
      <c r="G204" s="128"/>
      <c r="H204" s="128"/>
      <c r="I204" s="128"/>
      <c r="J204" s="120" t="s">
        <v>80</v>
      </c>
      <c r="K204" s="121">
        <v>20</v>
      </c>
      <c r="L204" s="132">
        <v>139.6</v>
      </c>
      <c r="M204" s="128"/>
      <c r="N204" s="132">
        <f t="shared" si="5"/>
        <v>2792</v>
      </c>
      <c r="O204" s="133"/>
      <c r="P204" s="133"/>
      <c r="Q204" s="133"/>
      <c r="R204" s="107"/>
      <c r="T204" s="108"/>
      <c r="U204" s="109"/>
      <c r="V204" s="110"/>
      <c r="W204" s="110"/>
      <c r="X204" s="110"/>
      <c r="Y204" s="110"/>
      <c r="Z204" s="110"/>
      <c r="AA204" s="111"/>
      <c r="AR204" s="15"/>
      <c r="AT204" s="15"/>
      <c r="AU204" s="15"/>
      <c r="AY204" s="15"/>
      <c r="BE204" s="112"/>
      <c r="BF204" s="112"/>
      <c r="BG204" s="112"/>
      <c r="BH204" s="112"/>
      <c r="BI204" s="112"/>
      <c r="BJ204" s="15"/>
      <c r="BK204" s="112"/>
      <c r="BL204" s="15"/>
      <c r="BM204" s="15"/>
    </row>
    <row r="205" spans="2:65" s="23" customFormat="1" ht="28.5" customHeight="1">
      <c r="B205" s="103"/>
      <c r="C205" s="118">
        <v>74</v>
      </c>
      <c r="D205" s="118" t="s">
        <v>85</v>
      </c>
      <c r="E205" s="119" t="s">
        <v>328</v>
      </c>
      <c r="F205" s="127" t="s">
        <v>303</v>
      </c>
      <c r="G205" s="128"/>
      <c r="H205" s="128"/>
      <c r="I205" s="128"/>
      <c r="J205" s="120" t="s">
        <v>80</v>
      </c>
      <c r="K205" s="121">
        <v>12</v>
      </c>
      <c r="L205" s="132">
        <v>122</v>
      </c>
      <c r="M205" s="128"/>
      <c r="N205" s="132">
        <f t="shared" si="5"/>
        <v>1464</v>
      </c>
      <c r="O205" s="133"/>
      <c r="P205" s="133"/>
      <c r="Q205" s="133"/>
      <c r="R205" s="107"/>
      <c r="T205" s="108"/>
      <c r="U205" s="109"/>
      <c r="V205" s="110"/>
      <c r="W205" s="110"/>
      <c r="X205" s="110"/>
      <c r="Y205" s="110"/>
      <c r="Z205" s="110"/>
      <c r="AA205" s="111"/>
      <c r="AR205" s="15"/>
      <c r="AT205" s="15"/>
      <c r="AU205" s="15"/>
      <c r="AY205" s="15"/>
      <c r="BE205" s="112"/>
      <c r="BF205" s="112"/>
      <c r="BG205" s="112"/>
      <c r="BH205" s="112"/>
      <c r="BI205" s="112"/>
      <c r="BJ205" s="15"/>
      <c r="BK205" s="112"/>
      <c r="BL205" s="15"/>
      <c r="BM205" s="15"/>
    </row>
    <row r="206" spans="2:65" s="23" customFormat="1" ht="28.5" customHeight="1">
      <c r="B206" s="103"/>
      <c r="C206" s="118">
        <v>75</v>
      </c>
      <c r="D206" s="118" t="s">
        <v>85</v>
      </c>
      <c r="E206" s="119" t="s">
        <v>347</v>
      </c>
      <c r="F206" s="127" t="s">
        <v>348</v>
      </c>
      <c r="G206" s="128"/>
      <c r="H206" s="128"/>
      <c r="I206" s="128"/>
      <c r="J206" s="120" t="s">
        <v>80</v>
      </c>
      <c r="K206" s="121">
        <v>4</v>
      </c>
      <c r="L206" s="132">
        <v>155</v>
      </c>
      <c r="M206" s="128"/>
      <c r="N206" s="132">
        <f>ROUND(L206*K206,2)</f>
        <v>620</v>
      </c>
      <c r="O206" s="133"/>
      <c r="P206" s="133"/>
      <c r="Q206" s="133"/>
      <c r="R206" s="107"/>
      <c r="T206" s="108"/>
      <c r="U206" s="109"/>
      <c r="V206" s="110"/>
      <c r="W206" s="110"/>
      <c r="X206" s="110"/>
      <c r="Y206" s="110"/>
      <c r="Z206" s="110"/>
      <c r="AA206" s="111"/>
      <c r="AR206" s="15"/>
      <c r="AT206" s="15"/>
      <c r="AU206" s="15"/>
      <c r="AY206" s="15"/>
      <c r="BE206" s="112"/>
      <c r="BF206" s="112"/>
      <c r="BG206" s="112"/>
      <c r="BH206" s="112"/>
      <c r="BI206" s="112"/>
      <c r="BJ206" s="15"/>
      <c r="BK206" s="112"/>
      <c r="BL206" s="15"/>
      <c r="BM206" s="15"/>
    </row>
    <row r="207" spans="2:65" s="23" customFormat="1" ht="28.5" customHeight="1">
      <c r="B207" s="103"/>
      <c r="C207" s="96">
        <v>76</v>
      </c>
      <c r="D207" s="96" t="s">
        <v>79</v>
      </c>
      <c r="E207" s="97" t="s">
        <v>209</v>
      </c>
      <c r="F207" s="148" t="s">
        <v>210</v>
      </c>
      <c r="G207" s="133"/>
      <c r="H207" s="133"/>
      <c r="I207" s="133"/>
      <c r="J207" s="98" t="s">
        <v>80</v>
      </c>
      <c r="K207" s="99">
        <f>K208</f>
        <v>14</v>
      </c>
      <c r="L207" s="135">
        <v>68.5</v>
      </c>
      <c r="M207" s="133"/>
      <c r="N207" s="135">
        <f t="shared" si="5"/>
        <v>959</v>
      </c>
      <c r="O207" s="133"/>
      <c r="P207" s="133"/>
      <c r="Q207" s="133"/>
      <c r="R207" s="107"/>
      <c r="T207" s="108" t="s">
        <v>1</v>
      </c>
      <c r="U207" s="109" t="s">
        <v>22</v>
      </c>
      <c r="V207" s="110">
        <v>0.61</v>
      </c>
      <c r="W207" s="110">
        <f>V207*K207</f>
        <v>8.54</v>
      </c>
      <c r="X207" s="110">
        <v>0</v>
      </c>
      <c r="Y207" s="110">
        <f>X207*K207</f>
        <v>0</v>
      </c>
      <c r="Z207" s="110">
        <v>0</v>
      </c>
      <c r="AA207" s="111">
        <f>Z207*K207</f>
        <v>0</v>
      </c>
      <c r="AR207" s="15" t="s">
        <v>81</v>
      </c>
      <c r="AT207" s="15" t="s">
        <v>79</v>
      </c>
      <c r="AU207" s="15" t="s">
        <v>42</v>
      </c>
      <c r="AY207" s="15" t="s">
        <v>78</v>
      </c>
      <c r="BE207" s="112">
        <f>IF(U207="základní",N207,0)</f>
        <v>959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15" t="s">
        <v>9</v>
      </c>
      <c r="BK207" s="112">
        <f>ROUND(L207*K207,2)</f>
        <v>959</v>
      </c>
      <c r="BL207" s="15" t="s">
        <v>81</v>
      </c>
      <c r="BM207" s="15" t="s">
        <v>105</v>
      </c>
    </row>
    <row r="208" spans="2:65" s="23" customFormat="1" ht="28.5" customHeight="1">
      <c r="B208" s="103"/>
      <c r="C208" s="118">
        <v>77</v>
      </c>
      <c r="D208" s="118" t="s">
        <v>85</v>
      </c>
      <c r="E208" s="119" t="s">
        <v>211</v>
      </c>
      <c r="F208" s="127" t="s">
        <v>307</v>
      </c>
      <c r="G208" s="128"/>
      <c r="H208" s="128"/>
      <c r="I208" s="128"/>
      <c r="J208" s="120" t="s">
        <v>80</v>
      </c>
      <c r="K208" s="121">
        <v>14</v>
      </c>
      <c r="L208" s="132">
        <v>142.3</v>
      </c>
      <c r="M208" s="128"/>
      <c r="N208" s="132">
        <f t="shared" si="5"/>
        <v>1992.2</v>
      </c>
      <c r="O208" s="133"/>
      <c r="P208" s="133"/>
      <c r="Q208" s="133"/>
      <c r="R208" s="107"/>
      <c r="T208" s="108"/>
      <c r="U208" s="109"/>
      <c r="V208" s="110"/>
      <c r="W208" s="110"/>
      <c r="X208" s="110"/>
      <c r="Y208" s="110"/>
      <c r="Z208" s="110"/>
      <c r="AA208" s="111"/>
      <c r="AR208" s="15"/>
      <c r="AT208" s="15"/>
      <c r="AU208" s="15"/>
      <c r="AY208" s="15"/>
      <c r="BE208" s="112"/>
      <c r="BF208" s="112"/>
      <c r="BG208" s="112"/>
      <c r="BH208" s="112"/>
      <c r="BI208" s="112"/>
      <c r="BJ208" s="15"/>
      <c r="BK208" s="112"/>
      <c r="BL208" s="15"/>
      <c r="BM208" s="15"/>
    </row>
    <row r="209" spans="2:65" s="23" customFormat="1" ht="28.5" customHeight="1">
      <c r="B209" s="103"/>
      <c r="C209" s="118">
        <v>78</v>
      </c>
      <c r="D209" s="118" t="s">
        <v>85</v>
      </c>
      <c r="E209" s="119" t="s">
        <v>349</v>
      </c>
      <c r="F209" s="127" t="s">
        <v>350</v>
      </c>
      <c r="G209" s="128"/>
      <c r="H209" s="128"/>
      <c r="I209" s="128"/>
      <c r="J209" s="120" t="s">
        <v>80</v>
      </c>
      <c r="K209" s="121">
        <v>4</v>
      </c>
      <c r="L209" s="132">
        <v>152</v>
      </c>
      <c r="M209" s="128"/>
      <c r="N209" s="132">
        <f>ROUND(L209*K209,2)</f>
        <v>608</v>
      </c>
      <c r="O209" s="133"/>
      <c r="P209" s="133"/>
      <c r="Q209" s="133"/>
      <c r="R209" s="107"/>
      <c r="T209" s="108"/>
      <c r="U209" s="109"/>
      <c r="V209" s="110"/>
      <c r="W209" s="110"/>
      <c r="X209" s="110"/>
      <c r="Y209" s="110"/>
      <c r="Z209" s="110"/>
      <c r="AA209" s="111"/>
      <c r="AR209" s="15"/>
      <c r="AT209" s="15"/>
      <c r="AU209" s="15"/>
      <c r="AY209" s="15"/>
      <c r="BE209" s="112"/>
      <c r="BF209" s="112"/>
      <c r="BG209" s="112"/>
      <c r="BH209" s="112"/>
      <c r="BI209" s="112"/>
      <c r="BJ209" s="15"/>
      <c r="BK209" s="112"/>
      <c r="BL209" s="15"/>
      <c r="BM209" s="15"/>
    </row>
    <row r="210" spans="2:65" s="23" customFormat="1" ht="28.5" customHeight="1">
      <c r="B210" s="103"/>
      <c r="C210" s="96">
        <v>79</v>
      </c>
      <c r="D210" s="96" t="s">
        <v>79</v>
      </c>
      <c r="E210" s="97" t="s">
        <v>209</v>
      </c>
      <c r="F210" s="134" t="s">
        <v>308</v>
      </c>
      <c r="G210" s="133"/>
      <c r="H210" s="133"/>
      <c r="I210" s="133"/>
      <c r="J210" s="98" t="s">
        <v>80</v>
      </c>
      <c r="K210" s="99">
        <v>6</v>
      </c>
      <c r="L210" s="135">
        <v>115</v>
      </c>
      <c r="M210" s="133"/>
      <c r="N210" s="135">
        <f t="shared" si="5"/>
        <v>690</v>
      </c>
      <c r="O210" s="133"/>
      <c r="P210" s="133"/>
      <c r="Q210" s="133"/>
      <c r="R210" s="107"/>
      <c r="T210" s="108"/>
      <c r="U210" s="109"/>
      <c r="V210" s="110"/>
      <c r="W210" s="110"/>
      <c r="X210" s="110"/>
      <c r="Y210" s="110"/>
      <c r="Z210" s="110"/>
      <c r="AA210" s="111"/>
      <c r="AR210" s="15"/>
      <c r="AT210" s="15"/>
      <c r="AU210" s="15"/>
      <c r="AY210" s="15"/>
      <c r="BE210" s="112"/>
      <c r="BF210" s="112"/>
      <c r="BG210" s="112"/>
      <c r="BH210" s="112"/>
      <c r="BI210" s="112"/>
      <c r="BJ210" s="15"/>
      <c r="BK210" s="112"/>
      <c r="BL210" s="15"/>
      <c r="BM210" s="15"/>
    </row>
    <row r="211" spans="2:65" s="23" customFormat="1" ht="28.5" customHeight="1">
      <c r="B211" s="103"/>
      <c r="C211" s="118">
        <v>80</v>
      </c>
      <c r="D211" s="118" t="s">
        <v>85</v>
      </c>
      <c r="E211" s="119" t="s">
        <v>211</v>
      </c>
      <c r="F211" s="127" t="s">
        <v>308</v>
      </c>
      <c r="G211" s="128"/>
      <c r="H211" s="128"/>
      <c r="I211" s="128"/>
      <c r="J211" s="120" t="s">
        <v>80</v>
      </c>
      <c r="K211" s="121">
        <v>6</v>
      </c>
      <c r="L211" s="132">
        <v>265</v>
      </c>
      <c r="M211" s="128"/>
      <c r="N211" s="132">
        <f t="shared" si="5"/>
        <v>1590</v>
      </c>
      <c r="O211" s="133"/>
      <c r="P211" s="133"/>
      <c r="Q211" s="133"/>
      <c r="R211" s="107"/>
      <c r="T211" s="108"/>
      <c r="U211" s="109"/>
      <c r="V211" s="110"/>
      <c r="W211" s="110"/>
      <c r="X211" s="110"/>
      <c r="Y211" s="110"/>
      <c r="Z211" s="110"/>
      <c r="AA211" s="111"/>
      <c r="AR211" s="15"/>
      <c r="AT211" s="15"/>
      <c r="AU211" s="15"/>
      <c r="AY211" s="15"/>
      <c r="BE211" s="112"/>
      <c r="BF211" s="112"/>
      <c r="BG211" s="112"/>
      <c r="BH211" s="112"/>
      <c r="BI211" s="112"/>
      <c r="BJ211" s="15"/>
      <c r="BK211" s="112"/>
      <c r="BL211" s="15"/>
      <c r="BM211" s="15"/>
    </row>
    <row r="212" spans="2:65" s="23" customFormat="1" ht="39.75" customHeight="1">
      <c r="B212" s="103"/>
      <c r="C212" s="96">
        <v>81</v>
      </c>
      <c r="D212" s="96" t="s">
        <v>79</v>
      </c>
      <c r="E212" s="97" t="s">
        <v>212</v>
      </c>
      <c r="F212" s="148" t="s">
        <v>241</v>
      </c>
      <c r="G212" s="133"/>
      <c r="H212" s="133"/>
      <c r="I212" s="133"/>
      <c r="J212" s="98" t="s">
        <v>80</v>
      </c>
      <c r="K212" s="99">
        <f>K213+K214+K215+K216+K217</f>
        <v>70</v>
      </c>
      <c r="L212" s="135">
        <v>122</v>
      </c>
      <c r="M212" s="133"/>
      <c r="N212" s="135">
        <f t="shared" si="5"/>
        <v>8540</v>
      </c>
      <c r="O212" s="133"/>
      <c r="P212" s="133"/>
      <c r="Q212" s="133"/>
      <c r="R212" s="107"/>
      <c r="T212" s="108"/>
      <c r="U212" s="109"/>
      <c r="V212" s="110"/>
      <c r="W212" s="110"/>
      <c r="X212" s="110"/>
      <c r="Y212" s="110"/>
      <c r="Z212" s="110"/>
      <c r="AA212" s="111"/>
      <c r="AR212" s="15"/>
      <c r="AT212" s="15"/>
      <c r="AU212" s="15"/>
      <c r="AY212" s="15"/>
      <c r="BE212" s="112"/>
      <c r="BF212" s="112"/>
      <c r="BG212" s="112"/>
      <c r="BH212" s="112"/>
      <c r="BI212" s="112"/>
      <c r="BJ212" s="15"/>
      <c r="BK212" s="112"/>
      <c r="BL212" s="15"/>
      <c r="BM212" s="15"/>
    </row>
    <row r="213" spans="2:65" s="23" customFormat="1" ht="28.5" customHeight="1">
      <c r="B213" s="103"/>
      <c r="C213" s="118">
        <v>82</v>
      </c>
      <c r="D213" s="118" t="s">
        <v>85</v>
      </c>
      <c r="E213" s="119" t="s">
        <v>214</v>
      </c>
      <c r="F213" s="127" t="s">
        <v>310</v>
      </c>
      <c r="G213" s="128"/>
      <c r="H213" s="128"/>
      <c r="I213" s="128"/>
      <c r="J213" s="120" t="s">
        <v>80</v>
      </c>
      <c r="K213" s="121">
        <v>3</v>
      </c>
      <c r="L213" s="132">
        <v>119</v>
      </c>
      <c r="M213" s="128"/>
      <c r="N213" s="132">
        <f t="shared" si="5"/>
        <v>357</v>
      </c>
      <c r="O213" s="133"/>
      <c r="P213" s="133"/>
      <c r="Q213" s="133"/>
      <c r="R213" s="107"/>
      <c r="T213" s="108"/>
      <c r="U213" s="109"/>
      <c r="V213" s="110"/>
      <c r="W213" s="110"/>
      <c r="X213" s="110"/>
      <c r="Y213" s="110"/>
      <c r="Z213" s="110"/>
      <c r="AA213" s="111"/>
      <c r="AR213" s="15"/>
      <c r="AT213" s="15"/>
      <c r="AU213" s="15"/>
      <c r="AY213" s="15"/>
      <c r="BE213" s="112"/>
      <c r="BF213" s="112"/>
      <c r="BG213" s="112"/>
      <c r="BH213" s="112"/>
      <c r="BI213" s="112"/>
      <c r="BJ213" s="15"/>
      <c r="BK213" s="112"/>
      <c r="BL213" s="15"/>
      <c r="BM213" s="15"/>
    </row>
    <row r="214" spans="2:65" s="23" customFormat="1" ht="28.5" customHeight="1">
      <c r="B214" s="103"/>
      <c r="C214" s="118">
        <v>83</v>
      </c>
      <c r="D214" s="118" t="s">
        <v>85</v>
      </c>
      <c r="E214" s="119" t="s">
        <v>311</v>
      </c>
      <c r="F214" s="127" t="s">
        <v>312</v>
      </c>
      <c r="G214" s="128"/>
      <c r="H214" s="128"/>
      <c r="I214" s="128"/>
      <c r="J214" s="120" t="s">
        <v>80</v>
      </c>
      <c r="K214" s="121">
        <v>13</v>
      </c>
      <c r="L214" s="132">
        <v>128</v>
      </c>
      <c r="M214" s="128"/>
      <c r="N214" s="132">
        <f t="shared" si="5"/>
        <v>1664</v>
      </c>
      <c r="O214" s="133"/>
      <c r="P214" s="133"/>
      <c r="Q214" s="133"/>
      <c r="R214" s="107"/>
      <c r="T214" s="108"/>
      <c r="U214" s="109"/>
      <c r="V214" s="110"/>
      <c r="W214" s="110"/>
      <c r="X214" s="110"/>
      <c r="Y214" s="110"/>
      <c r="Z214" s="110"/>
      <c r="AA214" s="111"/>
      <c r="AR214" s="15"/>
      <c r="AT214" s="15"/>
      <c r="AU214" s="15"/>
      <c r="AY214" s="15"/>
      <c r="BE214" s="112"/>
      <c r="BF214" s="112"/>
      <c r="BG214" s="112"/>
      <c r="BH214" s="112"/>
      <c r="BI214" s="112"/>
      <c r="BJ214" s="15"/>
      <c r="BK214" s="112"/>
      <c r="BL214" s="15"/>
      <c r="BM214" s="15"/>
    </row>
    <row r="215" spans="2:65" s="23" customFormat="1" ht="28.5" customHeight="1">
      <c r="B215" s="103"/>
      <c r="C215" s="118">
        <v>84</v>
      </c>
      <c r="D215" s="118" t="s">
        <v>85</v>
      </c>
      <c r="E215" s="119" t="s">
        <v>309</v>
      </c>
      <c r="F215" s="127" t="s">
        <v>242</v>
      </c>
      <c r="G215" s="128"/>
      <c r="H215" s="128"/>
      <c r="I215" s="128"/>
      <c r="J215" s="120" t="s">
        <v>80</v>
      </c>
      <c r="K215" s="121">
        <v>49</v>
      </c>
      <c r="L215" s="132">
        <v>122</v>
      </c>
      <c r="M215" s="128"/>
      <c r="N215" s="132">
        <f t="shared" si="5"/>
        <v>5978</v>
      </c>
      <c r="O215" s="133"/>
      <c r="P215" s="133"/>
      <c r="Q215" s="133"/>
      <c r="R215" s="107"/>
      <c r="T215" s="108"/>
      <c r="U215" s="109"/>
      <c r="V215" s="110"/>
      <c r="W215" s="110"/>
      <c r="X215" s="110"/>
      <c r="Y215" s="110"/>
      <c r="Z215" s="110"/>
      <c r="AA215" s="111"/>
      <c r="AR215" s="15"/>
      <c r="AT215" s="15"/>
      <c r="AU215" s="15"/>
      <c r="AY215" s="15"/>
      <c r="BE215" s="112"/>
      <c r="BF215" s="112"/>
      <c r="BG215" s="112"/>
      <c r="BH215" s="112"/>
      <c r="BI215" s="112"/>
      <c r="BJ215" s="15"/>
      <c r="BK215" s="112"/>
      <c r="BL215" s="15"/>
      <c r="BM215" s="15"/>
    </row>
    <row r="216" spans="2:65" s="23" customFormat="1" ht="28.5" customHeight="1">
      <c r="B216" s="103"/>
      <c r="C216" s="118">
        <v>85</v>
      </c>
      <c r="D216" s="118" t="s">
        <v>85</v>
      </c>
      <c r="E216" s="119" t="s">
        <v>329</v>
      </c>
      <c r="F216" s="127" t="s">
        <v>330</v>
      </c>
      <c r="G216" s="128"/>
      <c r="H216" s="128"/>
      <c r="I216" s="128"/>
      <c r="J216" s="120" t="s">
        <v>80</v>
      </c>
      <c r="K216" s="121">
        <v>1</v>
      </c>
      <c r="L216" s="132">
        <v>980</v>
      </c>
      <c r="M216" s="128"/>
      <c r="N216" s="132">
        <f>ROUND(L216*K216,2)</f>
        <v>980</v>
      </c>
      <c r="O216" s="133"/>
      <c r="P216" s="133"/>
      <c r="Q216" s="133"/>
      <c r="R216" s="107"/>
      <c r="T216" s="108"/>
      <c r="U216" s="109"/>
      <c r="V216" s="110"/>
      <c r="W216" s="110"/>
      <c r="X216" s="110"/>
      <c r="Y216" s="110"/>
      <c r="Z216" s="110"/>
      <c r="AA216" s="111"/>
      <c r="AR216" s="15"/>
      <c r="AT216" s="15"/>
      <c r="AU216" s="15"/>
      <c r="AY216" s="15"/>
      <c r="BE216" s="112"/>
      <c r="BF216" s="112"/>
      <c r="BG216" s="112"/>
      <c r="BH216" s="112"/>
      <c r="BI216" s="112"/>
      <c r="BJ216" s="15"/>
      <c r="BK216" s="112"/>
      <c r="BL216" s="15"/>
      <c r="BM216" s="15"/>
    </row>
    <row r="217" spans="2:65" s="23" customFormat="1" ht="28.5" customHeight="1">
      <c r="B217" s="103"/>
      <c r="C217" s="118">
        <v>86</v>
      </c>
      <c r="D217" s="118" t="s">
        <v>85</v>
      </c>
      <c r="E217" s="119" t="s">
        <v>311</v>
      </c>
      <c r="F217" s="127" t="s">
        <v>364</v>
      </c>
      <c r="G217" s="128"/>
      <c r="H217" s="128"/>
      <c r="I217" s="128"/>
      <c r="J217" s="120" t="s">
        <v>80</v>
      </c>
      <c r="K217" s="121">
        <v>4</v>
      </c>
      <c r="L217" s="132">
        <v>640</v>
      </c>
      <c r="M217" s="128"/>
      <c r="N217" s="132">
        <f>ROUND(L217*K217,2)</f>
        <v>2560</v>
      </c>
      <c r="O217" s="133"/>
      <c r="P217" s="133"/>
      <c r="Q217" s="133"/>
      <c r="R217" s="107"/>
      <c r="T217" s="108"/>
      <c r="U217" s="109"/>
      <c r="V217" s="110"/>
      <c r="W217" s="110"/>
      <c r="X217" s="110"/>
      <c r="Y217" s="110"/>
      <c r="Z217" s="110"/>
      <c r="AA217" s="111"/>
      <c r="AR217" s="15"/>
      <c r="AT217" s="15"/>
      <c r="AU217" s="15"/>
      <c r="AY217" s="15"/>
      <c r="BE217" s="112"/>
      <c r="BF217" s="112"/>
      <c r="BG217" s="112"/>
      <c r="BH217" s="112"/>
      <c r="BI217" s="112"/>
      <c r="BJ217" s="15"/>
      <c r="BK217" s="112"/>
      <c r="BL217" s="15"/>
      <c r="BM217" s="15"/>
    </row>
    <row r="218" spans="2:65" s="23" customFormat="1" ht="28.5" customHeight="1">
      <c r="B218" s="103"/>
      <c r="C218" s="96">
        <v>87</v>
      </c>
      <c r="D218" s="96" t="s">
        <v>79</v>
      </c>
      <c r="E218" s="97" t="s">
        <v>213</v>
      </c>
      <c r="F218" s="148" t="s">
        <v>261</v>
      </c>
      <c r="G218" s="133"/>
      <c r="H218" s="133"/>
      <c r="I218" s="133"/>
      <c r="J218" s="98" t="s">
        <v>80</v>
      </c>
      <c r="K218" s="99">
        <v>3</v>
      </c>
      <c r="L218" s="135">
        <v>115</v>
      </c>
      <c r="M218" s="133"/>
      <c r="N218" s="135">
        <f t="shared" si="5"/>
        <v>345</v>
      </c>
      <c r="O218" s="133"/>
      <c r="P218" s="133"/>
      <c r="Q218" s="133"/>
      <c r="R218" s="107"/>
      <c r="T218" s="108"/>
      <c r="U218" s="109"/>
      <c r="V218" s="110"/>
      <c r="W218" s="110"/>
      <c r="X218" s="110"/>
      <c r="Y218" s="110"/>
      <c r="Z218" s="110"/>
      <c r="AA218" s="111"/>
      <c r="AR218" s="15"/>
      <c r="AT218" s="15"/>
      <c r="AU218" s="15"/>
      <c r="AY218" s="15"/>
      <c r="BE218" s="112"/>
      <c r="BF218" s="112"/>
      <c r="BG218" s="112"/>
      <c r="BH218" s="112"/>
      <c r="BI218" s="112"/>
      <c r="BJ218" s="15"/>
      <c r="BK218" s="112"/>
      <c r="BL218" s="15"/>
      <c r="BM218" s="15"/>
    </row>
    <row r="219" spans="2:65" s="23" customFormat="1" ht="28.5" customHeight="1">
      <c r="B219" s="103"/>
      <c r="C219" s="118">
        <v>88</v>
      </c>
      <c r="D219" s="118" t="s">
        <v>85</v>
      </c>
      <c r="E219" s="119" t="s">
        <v>252</v>
      </c>
      <c r="F219" s="127" t="s">
        <v>362</v>
      </c>
      <c r="G219" s="128"/>
      <c r="H219" s="128"/>
      <c r="I219" s="128"/>
      <c r="J219" s="120" t="s">
        <v>80</v>
      </c>
      <c r="K219" s="121">
        <v>3</v>
      </c>
      <c r="L219" s="132">
        <v>690</v>
      </c>
      <c r="M219" s="128"/>
      <c r="N219" s="132">
        <f t="shared" si="5"/>
        <v>2070</v>
      </c>
      <c r="O219" s="133"/>
      <c r="P219" s="133"/>
      <c r="Q219" s="133"/>
      <c r="R219" s="107"/>
      <c r="T219" s="108"/>
      <c r="U219" s="109"/>
      <c r="V219" s="110"/>
      <c r="W219" s="110"/>
      <c r="X219" s="110"/>
      <c r="Y219" s="110"/>
      <c r="Z219" s="110"/>
      <c r="AA219" s="111"/>
      <c r="AR219" s="15"/>
      <c r="AT219" s="15"/>
      <c r="AU219" s="15"/>
      <c r="AY219" s="15"/>
      <c r="BE219" s="112"/>
      <c r="BF219" s="112"/>
      <c r="BG219" s="112"/>
      <c r="BH219" s="112"/>
      <c r="BI219" s="112"/>
      <c r="BJ219" s="15"/>
      <c r="BK219" s="112"/>
      <c r="BL219" s="15"/>
      <c r="BM219" s="15"/>
    </row>
    <row r="220" spans="2:65" s="23" customFormat="1" ht="28.5" customHeight="1">
      <c r="B220" s="103"/>
      <c r="C220" s="96">
        <v>89</v>
      </c>
      <c r="D220" s="96" t="s">
        <v>79</v>
      </c>
      <c r="E220" s="97" t="s">
        <v>213</v>
      </c>
      <c r="F220" s="134" t="s">
        <v>331</v>
      </c>
      <c r="G220" s="133"/>
      <c r="H220" s="133"/>
      <c r="I220" s="133"/>
      <c r="J220" s="98" t="s">
        <v>80</v>
      </c>
      <c r="K220" s="99">
        <v>2</v>
      </c>
      <c r="L220" s="135">
        <v>315</v>
      </c>
      <c r="M220" s="133"/>
      <c r="N220" s="135">
        <f>ROUND(L220*K220,2)</f>
        <v>630</v>
      </c>
      <c r="O220" s="133"/>
      <c r="P220" s="133"/>
      <c r="Q220" s="133"/>
      <c r="R220" s="107"/>
      <c r="T220" s="108"/>
      <c r="U220" s="109"/>
      <c r="V220" s="110"/>
      <c r="W220" s="110"/>
      <c r="X220" s="110"/>
      <c r="Y220" s="110"/>
      <c r="Z220" s="110"/>
      <c r="AA220" s="111"/>
      <c r="AR220" s="15"/>
      <c r="AT220" s="15"/>
      <c r="AU220" s="15"/>
      <c r="AY220" s="15"/>
      <c r="BE220" s="112"/>
      <c r="BF220" s="112"/>
      <c r="BG220" s="112"/>
      <c r="BH220" s="112"/>
      <c r="BI220" s="112"/>
      <c r="BJ220" s="15"/>
      <c r="BK220" s="112"/>
      <c r="BL220" s="15"/>
      <c r="BM220" s="15"/>
    </row>
    <row r="221" spans="2:65" s="23" customFormat="1" ht="28.5" customHeight="1">
      <c r="B221" s="103"/>
      <c r="C221" s="118">
        <v>90</v>
      </c>
      <c r="D221" s="118" t="s">
        <v>85</v>
      </c>
      <c r="E221" s="119" t="s">
        <v>252</v>
      </c>
      <c r="F221" s="127" t="s">
        <v>363</v>
      </c>
      <c r="G221" s="128"/>
      <c r="H221" s="128"/>
      <c r="I221" s="128"/>
      <c r="J221" s="120" t="s">
        <v>80</v>
      </c>
      <c r="K221" s="121">
        <v>2</v>
      </c>
      <c r="L221" s="132">
        <v>541</v>
      </c>
      <c r="M221" s="128"/>
      <c r="N221" s="132">
        <f>ROUND(L221*K221,2)</f>
        <v>1082</v>
      </c>
      <c r="O221" s="133"/>
      <c r="P221" s="133"/>
      <c r="Q221" s="133"/>
      <c r="R221" s="107"/>
      <c r="T221" s="108"/>
      <c r="U221" s="109"/>
      <c r="V221" s="110"/>
      <c r="W221" s="110"/>
      <c r="X221" s="110"/>
      <c r="Y221" s="110"/>
      <c r="Z221" s="110"/>
      <c r="AA221" s="111"/>
      <c r="AR221" s="15"/>
      <c r="AT221" s="15"/>
      <c r="AU221" s="15"/>
      <c r="AY221" s="15"/>
      <c r="BE221" s="112"/>
      <c r="BF221" s="112"/>
      <c r="BG221" s="112"/>
      <c r="BH221" s="112"/>
      <c r="BI221" s="112"/>
      <c r="BJ221" s="15"/>
      <c r="BK221" s="112"/>
      <c r="BL221" s="15"/>
      <c r="BM221" s="15"/>
    </row>
    <row r="222" spans="2:65" s="23" customFormat="1" ht="28.5" customHeight="1">
      <c r="B222" s="103"/>
      <c r="C222" s="96">
        <v>91</v>
      </c>
      <c r="D222" s="96" t="s">
        <v>79</v>
      </c>
      <c r="E222" s="97" t="s">
        <v>215</v>
      </c>
      <c r="F222" s="148" t="s">
        <v>216</v>
      </c>
      <c r="G222" s="133"/>
      <c r="H222" s="133"/>
      <c r="I222" s="133"/>
      <c r="J222" s="98" t="s">
        <v>80</v>
      </c>
      <c r="K222" s="99">
        <v>1</v>
      </c>
      <c r="L222" s="135">
        <v>4500</v>
      </c>
      <c r="M222" s="133"/>
      <c r="N222" s="135">
        <f t="shared" si="5"/>
        <v>4500</v>
      </c>
      <c r="O222" s="133"/>
      <c r="P222" s="133"/>
      <c r="Q222" s="133"/>
      <c r="R222" s="107"/>
      <c r="T222" s="108"/>
      <c r="U222" s="109"/>
      <c r="V222" s="110"/>
      <c r="W222" s="110"/>
      <c r="X222" s="110"/>
      <c r="Y222" s="110"/>
      <c r="Z222" s="110"/>
      <c r="AA222" s="111"/>
      <c r="AR222" s="15"/>
      <c r="AT222" s="15"/>
      <c r="AU222" s="15"/>
      <c r="AY222" s="15"/>
      <c r="BE222" s="112"/>
      <c r="BF222" s="112"/>
      <c r="BG222" s="112"/>
      <c r="BH222" s="112"/>
      <c r="BI222" s="112"/>
      <c r="BJ222" s="15"/>
      <c r="BK222" s="112"/>
      <c r="BL222" s="15"/>
      <c r="BM222" s="15"/>
    </row>
    <row r="223" spans="2:63" s="87" customFormat="1" ht="29.25" customHeight="1">
      <c r="B223" s="83"/>
      <c r="C223" s="84"/>
      <c r="D223" s="100" t="s">
        <v>57</v>
      </c>
      <c r="E223" s="100"/>
      <c r="F223" s="100"/>
      <c r="G223" s="100"/>
      <c r="H223" s="100"/>
      <c r="I223" s="100"/>
      <c r="J223" s="100"/>
      <c r="K223" s="100"/>
      <c r="L223" s="100"/>
      <c r="M223" s="100"/>
      <c r="N223" s="158">
        <f>N224+N227+N237+N238+N239+N240+N225+N226+N228+N229+N230+N231+N232+N233+N234+N235+N236</f>
        <v>176438</v>
      </c>
      <c r="O223" s="159"/>
      <c r="P223" s="159"/>
      <c r="Q223" s="159"/>
      <c r="R223" s="86"/>
      <c r="T223" s="88"/>
      <c r="U223" s="84"/>
      <c r="V223" s="84"/>
      <c r="W223" s="89">
        <f>SUM(W224:W238)</f>
        <v>0</v>
      </c>
      <c r="X223" s="84"/>
      <c r="Y223" s="89">
        <f>SUM(Y224:Y238)</f>
        <v>0</v>
      </c>
      <c r="Z223" s="84"/>
      <c r="AA223" s="90">
        <f>SUM(AA224:AA238)</f>
        <v>0</v>
      </c>
      <c r="AR223" s="91" t="s">
        <v>42</v>
      </c>
      <c r="AT223" s="92" t="s">
        <v>37</v>
      </c>
      <c r="AU223" s="92" t="s">
        <v>9</v>
      </c>
      <c r="AY223" s="91" t="s">
        <v>78</v>
      </c>
      <c r="BK223" s="93">
        <f>SUM(BK224:BK238)</f>
        <v>0</v>
      </c>
    </row>
    <row r="224" spans="2:65" s="23" customFormat="1" ht="28.5" customHeight="1">
      <c r="B224" s="103"/>
      <c r="C224" s="96">
        <v>92</v>
      </c>
      <c r="D224" s="96" t="s">
        <v>79</v>
      </c>
      <c r="E224" s="97" t="s">
        <v>217</v>
      </c>
      <c r="F224" s="148" t="s">
        <v>243</v>
      </c>
      <c r="G224" s="133"/>
      <c r="H224" s="133"/>
      <c r="I224" s="133"/>
      <c r="J224" s="98" t="s">
        <v>80</v>
      </c>
      <c r="K224" s="99">
        <f>K225+K226+K227+K228+K229+K230+K231+K232+K233+K234+K235+K236</f>
        <v>74</v>
      </c>
      <c r="L224" s="135">
        <v>215</v>
      </c>
      <c r="M224" s="133"/>
      <c r="N224" s="135">
        <f aca="true" t="shared" si="6" ref="N224:N240">ROUND(L224*K224,2)</f>
        <v>15910</v>
      </c>
      <c r="O224" s="133"/>
      <c r="P224" s="133"/>
      <c r="Q224" s="133"/>
      <c r="R224" s="107"/>
      <c r="T224" s="108"/>
      <c r="U224" s="109"/>
      <c r="V224" s="110"/>
      <c r="W224" s="110"/>
      <c r="X224" s="110"/>
      <c r="Y224" s="110"/>
      <c r="Z224" s="110"/>
      <c r="AA224" s="111"/>
      <c r="AR224" s="15"/>
      <c r="AT224" s="15"/>
      <c r="AU224" s="15"/>
      <c r="AY224" s="15"/>
      <c r="BE224" s="112"/>
      <c r="BF224" s="112"/>
      <c r="BG224" s="112"/>
      <c r="BH224" s="112"/>
      <c r="BI224" s="112"/>
      <c r="BJ224" s="15"/>
      <c r="BK224" s="112"/>
      <c r="BL224" s="15"/>
      <c r="BM224" s="15"/>
    </row>
    <row r="225" spans="2:65" s="23" customFormat="1" ht="49.5" customHeight="1">
      <c r="B225" s="103"/>
      <c r="C225" s="114">
        <v>93</v>
      </c>
      <c r="D225" s="118" t="s">
        <v>85</v>
      </c>
      <c r="E225" s="119" t="s">
        <v>218</v>
      </c>
      <c r="F225" s="127" t="s">
        <v>365</v>
      </c>
      <c r="G225" s="128"/>
      <c r="H225" s="128"/>
      <c r="I225" s="128"/>
      <c r="J225" s="120" t="s">
        <v>80</v>
      </c>
      <c r="K225" s="121">
        <v>1</v>
      </c>
      <c r="L225" s="132">
        <v>2110</v>
      </c>
      <c r="M225" s="128"/>
      <c r="N225" s="132">
        <f t="shared" si="6"/>
        <v>2110</v>
      </c>
      <c r="O225" s="133"/>
      <c r="P225" s="133"/>
      <c r="Q225" s="133"/>
      <c r="R225" s="107"/>
      <c r="T225" s="108"/>
      <c r="U225" s="109"/>
      <c r="V225" s="110"/>
      <c r="W225" s="110"/>
      <c r="X225" s="110"/>
      <c r="Y225" s="110"/>
      <c r="Z225" s="110"/>
      <c r="AA225" s="111"/>
      <c r="AR225" s="15"/>
      <c r="AT225" s="15"/>
      <c r="AU225" s="15"/>
      <c r="AY225" s="15"/>
      <c r="BE225" s="112"/>
      <c r="BF225" s="112"/>
      <c r="BG225" s="112"/>
      <c r="BH225" s="112"/>
      <c r="BI225" s="112"/>
      <c r="BJ225" s="15"/>
      <c r="BK225" s="112"/>
      <c r="BL225" s="15"/>
      <c r="BM225" s="15"/>
    </row>
    <row r="226" spans="2:65" s="23" customFormat="1" ht="49.5" customHeight="1">
      <c r="B226" s="103"/>
      <c r="C226" s="114">
        <v>94</v>
      </c>
      <c r="D226" s="118" t="s">
        <v>85</v>
      </c>
      <c r="E226" s="119" t="s">
        <v>262</v>
      </c>
      <c r="F226" s="127" t="s">
        <v>351</v>
      </c>
      <c r="G226" s="128"/>
      <c r="H226" s="128"/>
      <c r="I226" s="128"/>
      <c r="J226" s="120" t="s">
        <v>80</v>
      </c>
      <c r="K226" s="121">
        <v>7</v>
      </c>
      <c r="L226" s="132">
        <v>2650</v>
      </c>
      <c r="M226" s="128"/>
      <c r="N226" s="132">
        <f t="shared" si="6"/>
        <v>18550</v>
      </c>
      <c r="O226" s="133"/>
      <c r="P226" s="133"/>
      <c r="Q226" s="133"/>
      <c r="R226" s="107"/>
      <c r="T226" s="108"/>
      <c r="U226" s="109"/>
      <c r="V226" s="110"/>
      <c r="W226" s="110"/>
      <c r="X226" s="110"/>
      <c r="Y226" s="110"/>
      <c r="Z226" s="110"/>
      <c r="AA226" s="111"/>
      <c r="AR226" s="15"/>
      <c r="AT226" s="15"/>
      <c r="AU226" s="15"/>
      <c r="AY226" s="15"/>
      <c r="BE226" s="112"/>
      <c r="BF226" s="112"/>
      <c r="BG226" s="112"/>
      <c r="BH226" s="112"/>
      <c r="BI226" s="112"/>
      <c r="BJ226" s="15"/>
      <c r="BK226" s="112"/>
      <c r="BL226" s="15"/>
      <c r="BM226" s="15"/>
    </row>
    <row r="227" spans="2:65" s="23" customFormat="1" ht="49.5" customHeight="1">
      <c r="B227" s="103"/>
      <c r="C227" s="114">
        <v>95</v>
      </c>
      <c r="D227" s="114" t="s">
        <v>85</v>
      </c>
      <c r="E227" s="119" t="s">
        <v>313</v>
      </c>
      <c r="F227" s="127" t="s">
        <v>366</v>
      </c>
      <c r="G227" s="128"/>
      <c r="H227" s="128"/>
      <c r="I227" s="128"/>
      <c r="J227" s="116" t="s">
        <v>104</v>
      </c>
      <c r="K227" s="117">
        <v>3</v>
      </c>
      <c r="L227" s="129">
        <v>3450</v>
      </c>
      <c r="M227" s="130"/>
      <c r="N227" s="129">
        <f t="shared" si="6"/>
        <v>10350</v>
      </c>
      <c r="O227" s="131"/>
      <c r="P227" s="131"/>
      <c r="Q227" s="131"/>
      <c r="R227" s="107"/>
      <c r="T227" s="108"/>
      <c r="U227" s="109"/>
      <c r="V227" s="110"/>
      <c r="W227" s="110"/>
      <c r="X227" s="110"/>
      <c r="Y227" s="110"/>
      <c r="Z227" s="110"/>
      <c r="AA227" s="111"/>
      <c r="AR227" s="15"/>
      <c r="AT227" s="15"/>
      <c r="AU227" s="15"/>
      <c r="AY227" s="15"/>
      <c r="BE227" s="112"/>
      <c r="BF227" s="112"/>
      <c r="BG227" s="112"/>
      <c r="BH227" s="112"/>
      <c r="BI227" s="112"/>
      <c r="BJ227" s="15"/>
      <c r="BK227" s="112"/>
      <c r="BL227" s="15"/>
      <c r="BM227" s="15"/>
    </row>
    <row r="228" spans="2:65" s="23" customFormat="1" ht="49.5" customHeight="1">
      <c r="B228" s="103"/>
      <c r="C228" s="114">
        <v>96</v>
      </c>
      <c r="D228" s="114" t="s">
        <v>85</v>
      </c>
      <c r="E228" s="119" t="s">
        <v>314</v>
      </c>
      <c r="F228" s="127" t="s">
        <v>352</v>
      </c>
      <c r="G228" s="128"/>
      <c r="H228" s="128"/>
      <c r="I228" s="128"/>
      <c r="J228" s="7" t="s">
        <v>104</v>
      </c>
      <c r="K228" s="117">
        <v>2</v>
      </c>
      <c r="L228" s="129">
        <v>1180</v>
      </c>
      <c r="M228" s="130"/>
      <c r="N228" s="129">
        <f t="shared" si="6"/>
        <v>2360</v>
      </c>
      <c r="O228" s="131"/>
      <c r="P228" s="131"/>
      <c r="Q228" s="131"/>
      <c r="R228" s="107"/>
      <c r="T228" s="108"/>
      <c r="U228" s="109"/>
      <c r="V228" s="110"/>
      <c r="W228" s="110"/>
      <c r="X228" s="110"/>
      <c r="Y228" s="110"/>
      <c r="Z228" s="110"/>
      <c r="AA228" s="111"/>
      <c r="AR228" s="15"/>
      <c r="AT228" s="15"/>
      <c r="AU228" s="15"/>
      <c r="AY228" s="15"/>
      <c r="BE228" s="112"/>
      <c r="BF228" s="112"/>
      <c r="BG228" s="112"/>
      <c r="BH228" s="112"/>
      <c r="BI228" s="112"/>
      <c r="BJ228" s="15"/>
      <c r="BK228" s="112"/>
      <c r="BL228" s="15"/>
      <c r="BM228" s="15"/>
    </row>
    <row r="229" spans="2:65" s="23" customFormat="1" ht="49.5" customHeight="1">
      <c r="B229" s="103"/>
      <c r="C229" s="114">
        <v>97</v>
      </c>
      <c r="D229" s="114" t="s">
        <v>85</v>
      </c>
      <c r="E229" s="119" t="s">
        <v>315</v>
      </c>
      <c r="F229" s="127" t="s">
        <v>367</v>
      </c>
      <c r="G229" s="128"/>
      <c r="H229" s="128"/>
      <c r="I229" s="128"/>
      <c r="J229" s="116" t="s">
        <v>104</v>
      </c>
      <c r="K229" s="117">
        <v>4</v>
      </c>
      <c r="L229" s="129">
        <v>790</v>
      </c>
      <c r="M229" s="130"/>
      <c r="N229" s="129">
        <f t="shared" si="6"/>
        <v>3160</v>
      </c>
      <c r="O229" s="131"/>
      <c r="P229" s="131"/>
      <c r="Q229" s="131"/>
      <c r="R229" s="107"/>
      <c r="T229" s="108"/>
      <c r="U229" s="109"/>
      <c r="V229" s="110"/>
      <c r="W229" s="110"/>
      <c r="X229" s="110"/>
      <c r="Y229" s="110"/>
      <c r="Z229" s="110"/>
      <c r="AA229" s="111"/>
      <c r="AR229" s="15"/>
      <c r="AT229" s="15"/>
      <c r="AU229" s="15"/>
      <c r="AY229" s="15"/>
      <c r="BE229" s="112"/>
      <c r="BF229" s="112"/>
      <c r="BG229" s="112"/>
      <c r="BH229" s="112"/>
      <c r="BI229" s="112"/>
      <c r="BJ229" s="15"/>
      <c r="BK229" s="112"/>
      <c r="BL229" s="15"/>
      <c r="BM229" s="15"/>
    </row>
    <row r="230" spans="2:65" s="23" customFormat="1" ht="49.5" customHeight="1">
      <c r="B230" s="103"/>
      <c r="C230" s="114">
        <v>98</v>
      </c>
      <c r="D230" s="114" t="s">
        <v>85</v>
      </c>
      <c r="E230" s="119" t="s">
        <v>316</v>
      </c>
      <c r="F230" s="127" t="s">
        <v>368</v>
      </c>
      <c r="G230" s="128"/>
      <c r="H230" s="128"/>
      <c r="I230" s="128"/>
      <c r="J230" s="116" t="s">
        <v>104</v>
      </c>
      <c r="K230" s="8">
        <v>8</v>
      </c>
      <c r="L230" s="129">
        <v>1560</v>
      </c>
      <c r="M230" s="130"/>
      <c r="N230" s="129">
        <f t="shared" si="6"/>
        <v>12480</v>
      </c>
      <c r="O230" s="131"/>
      <c r="P230" s="131"/>
      <c r="Q230" s="131"/>
      <c r="R230" s="107"/>
      <c r="T230" s="108"/>
      <c r="U230" s="109"/>
      <c r="V230" s="110"/>
      <c r="W230" s="110"/>
      <c r="X230" s="110"/>
      <c r="Y230" s="110"/>
      <c r="Z230" s="110"/>
      <c r="AA230" s="111"/>
      <c r="AR230" s="15"/>
      <c r="AT230" s="15"/>
      <c r="AU230" s="15"/>
      <c r="AY230" s="15"/>
      <c r="BE230" s="112"/>
      <c r="BF230" s="112"/>
      <c r="BG230" s="112"/>
      <c r="BH230" s="112"/>
      <c r="BI230" s="112"/>
      <c r="BJ230" s="15"/>
      <c r="BK230" s="112"/>
      <c r="BL230" s="15"/>
      <c r="BM230" s="15"/>
    </row>
    <row r="231" spans="2:65" s="23" customFormat="1" ht="39.75" customHeight="1">
      <c r="B231" s="103"/>
      <c r="C231" s="114">
        <v>99</v>
      </c>
      <c r="D231" s="114" t="s">
        <v>85</v>
      </c>
      <c r="E231" s="119" t="s">
        <v>317</v>
      </c>
      <c r="F231" s="127" t="s">
        <v>369</v>
      </c>
      <c r="G231" s="128"/>
      <c r="H231" s="128"/>
      <c r="I231" s="128"/>
      <c r="J231" s="116" t="s">
        <v>104</v>
      </c>
      <c r="K231" s="117">
        <v>4</v>
      </c>
      <c r="L231" s="129">
        <v>4110</v>
      </c>
      <c r="M231" s="130"/>
      <c r="N231" s="129">
        <f t="shared" si="6"/>
        <v>16440</v>
      </c>
      <c r="O231" s="131"/>
      <c r="P231" s="131"/>
      <c r="Q231" s="131"/>
      <c r="R231" s="107"/>
      <c r="T231" s="108"/>
      <c r="U231" s="109"/>
      <c r="V231" s="110"/>
      <c r="W231" s="110"/>
      <c r="X231" s="110"/>
      <c r="Y231" s="110"/>
      <c r="Z231" s="110"/>
      <c r="AA231" s="111"/>
      <c r="AR231" s="15"/>
      <c r="AT231" s="15"/>
      <c r="AU231" s="15"/>
      <c r="AY231" s="15"/>
      <c r="BE231" s="112"/>
      <c r="BF231" s="112"/>
      <c r="BG231" s="112"/>
      <c r="BH231" s="112"/>
      <c r="BI231" s="112"/>
      <c r="BJ231" s="15"/>
      <c r="BK231" s="112"/>
      <c r="BL231" s="15"/>
      <c r="BM231" s="15"/>
    </row>
    <row r="232" spans="2:65" s="23" customFormat="1" ht="39.75" customHeight="1">
      <c r="B232" s="103"/>
      <c r="C232" s="114">
        <v>100</v>
      </c>
      <c r="D232" s="114" t="s">
        <v>85</v>
      </c>
      <c r="E232" s="119" t="s">
        <v>318</v>
      </c>
      <c r="F232" s="127" t="s">
        <v>370</v>
      </c>
      <c r="G232" s="128"/>
      <c r="H232" s="128"/>
      <c r="I232" s="128"/>
      <c r="J232" s="116" t="s">
        <v>104</v>
      </c>
      <c r="K232" s="117">
        <v>2</v>
      </c>
      <c r="L232" s="129">
        <v>1460</v>
      </c>
      <c r="M232" s="130"/>
      <c r="N232" s="129">
        <f t="shared" si="6"/>
        <v>2920</v>
      </c>
      <c r="O232" s="131"/>
      <c r="P232" s="131"/>
      <c r="Q232" s="131"/>
      <c r="R232" s="107"/>
      <c r="T232" s="108"/>
      <c r="U232" s="109"/>
      <c r="V232" s="110"/>
      <c r="W232" s="110"/>
      <c r="X232" s="110"/>
      <c r="Y232" s="110"/>
      <c r="Z232" s="110"/>
      <c r="AA232" s="111"/>
      <c r="AR232" s="15"/>
      <c r="AT232" s="15"/>
      <c r="AU232" s="15"/>
      <c r="AY232" s="15"/>
      <c r="BE232" s="112"/>
      <c r="BF232" s="112"/>
      <c r="BG232" s="112"/>
      <c r="BH232" s="112"/>
      <c r="BI232" s="112"/>
      <c r="BJ232" s="15"/>
      <c r="BK232" s="112"/>
      <c r="BL232" s="15"/>
      <c r="BM232" s="15"/>
    </row>
    <row r="233" spans="2:65" s="23" customFormat="1" ht="39.75" customHeight="1">
      <c r="B233" s="103"/>
      <c r="C233" s="5" t="s">
        <v>371</v>
      </c>
      <c r="D233" s="114" t="s">
        <v>85</v>
      </c>
      <c r="E233" s="119" t="s">
        <v>373</v>
      </c>
      <c r="F233" s="127" t="s">
        <v>375</v>
      </c>
      <c r="G233" s="128"/>
      <c r="H233" s="128"/>
      <c r="I233" s="128"/>
      <c r="J233" s="116" t="s">
        <v>104</v>
      </c>
      <c r="K233" s="117">
        <v>40</v>
      </c>
      <c r="L233" s="129">
        <v>1110</v>
      </c>
      <c r="M233" s="130"/>
      <c r="N233" s="129">
        <f>ROUND(L233*K233,2)</f>
        <v>44400</v>
      </c>
      <c r="O233" s="131"/>
      <c r="P233" s="131"/>
      <c r="Q233" s="131"/>
      <c r="R233" s="107"/>
      <c r="T233" s="108"/>
      <c r="U233" s="109"/>
      <c r="V233" s="110"/>
      <c r="W233" s="110"/>
      <c r="X233" s="110"/>
      <c r="Y233" s="110"/>
      <c r="Z233" s="110"/>
      <c r="AA233" s="111"/>
      <c r="AR233" s="15"/>
      <c r="AT233" s="15"/>
      <c r="AU233" s="15"/>
      <c r="AY233" s="15"/>
      <c r="BE233" s="112"/>
      <c r="BF233" s="112"/>
      <c r="BG233" s="112"/>
      <c r="BH233" s="112"/>
      <c r="BI233" s="112"/>
      <c r="BJ233" s="15"/>
      <c r="BK233" s="112"/>
      <c r="BL233" s="15"/>
      <c r="BM233" s="15"/>
    </row>
    <row r="234" spans="2:65" s="23" customFormat="1" ht="39.75" customHeight="1">
      <c r="B234" s="103"/>
      <c r="C234" s="5" t="s">
        <v>372</v>
      </c>
      <c r="D234" s="114" t="s">
        <v>85</v>
      </c>
      <c r="E234" s="119" t="s">
        <v>374</v>
      </c>
      <c r="F234" s="127" t="s">
        <v>376</v>
      </c>
      <c r="G234" s="128"/>
      <c r="H234" s="128"/>
      <c r="I234" s="128"/>
      <c r="J234" s="116" t="s">
        <v>104</v>
      </c>
      <c r="K234" s="117">
        <v>3</v>
      </c>
      <c r="L234" s="129">
        <v>2120</v>
      </c>
      <c r="M234" s="130"/>
      <c r="N234" s="129">
        <f>ROUND(L234*K234,2)</f>
        <v>6360</v>
      </c>
      <c r="O234" s="131"/>
      <c r="P234" s="131"/>
      <c r="Q234" s="131"/>
      <c r="R234" s="107"/>
      <c r="T234" s="108"/>
      <c r="U234" s="109"/>
      <c r="V234" s="110"/>
      <c r="W234" s="110"/>
      <c r="X234" s="110"/>
      <c r="Y234" s="110"/>
      <c r="Z234" s="110"/>
      <c r="AA234" s="111"/>
      <c r="AR234" s="15"/>
      <c r="AT234" s="15"/>
      <c r="AU234" s="15"/>
      <c r="AY234" s="15"/>
      <c r="BE234" s="112"/>
      <c r="BF234" s="112"/>
      <c r="BG234" s="112"/>
      <c r="BH234" s="112"/>
      <c r="BI234" s="112"/>
      <c r="BJ234" s="15"/>
      <c r="BK234" s="112"/>
      <c r="BL234" s="15"/>
      <c r="BM234" s="15"/>
    </row>
    <row r="235" spans="2:65" s="23" customFormat="1" ht="49.5" customHeight="1">
      <c r="B235" s="103"/>
      <c r="C235" s="5" t="s">
        <v>377</v>
      </c>
      <c r="D235" s="114" t="s">
        <v>85</v>
      </c>
      <c r="E235" s="119" t="s">
        <v>378</v>
      </c>
      <c r="F235" s="127" t="s">
        <v>379</v>
      </c>
      <c r="G235" s="128"/>
      <c r="H235" s="128"/>
      <c r="I235" s="128"/>
      <c r="J235" s="116" t="s">
        <v>104</v>
      </c>
      <c r="K235" s="117">
        <v>0</v>
      </c>
      <c r="L235" s="129">
        <v>1860</v>
      </c>
      <c r="M235" s="130"/>
      <c r="N235" s="129">
        <f>ROUND(L235*K235,2)</f>
        <v>0</v>
      </c>
      <c r="O235" s="131"/>
      <c r="P235" s="131"/>
      <c r="Q235" s="131"/>
      <c r="R235" s="107"/>
      <c r="T235" s="108"/>
      <c r="U235" s="109"/>
      <c r="V235" s="110"/>
      <c r="W235" s="110"/>
      <c r="X235" s="110"/>
      <c r="Y235" s="110"/>
      <c r="Z235" s="110"/>
      <c r="AA235" s="111"/>
      <c r="AR235" s="15"/>
      <c r="AT235" s="15"/>
      <c r="AU235" s="15"/>
      <c r="AY235" s="15"/>
      <c r="BE235" s="112"/>
      <c r="BF235" s="112"/>
      <c r="BG235" s="112"/>
      <c r="BH235" s="112"/>
      <c r="BI235" s="112"/>
      <c r="BJ235" s="15"/>
      <c r="BK235" s="112"/>
      <c r="BL235" s="15"/>
      <c r="BM235" s="15"/>
    </row>
    <row r="236" spans="2:65" s="23" customFormat="1" ht="49.5" customHeight="1">
      <c r="B236" s="103"/>
      <c r="C236" s="5" t="s">
        <v>380</v>
      </c>
      <c r="D236" s="114" t="s">
        <v>85</v>
      </c>
      <c r="E236" s="119" t="s">
        <v>381</v>
      </c>
      <c r="F236" s="127" t="s">
        <v>382</v>
      </c>
      <c r="G236" s="128"/>
      <c r="H236" s="128"/>
      <c r="I236" s="128"/>
      <c r="J236" s="116" t="s">
        <v>104</v>
      </c>
      <c r="K236" s="117">
        <v>0</v>
      </c>
      <c r="L236" s="129">
        <v>1410</v>
      </c>
      <c r="M236" s="130"/>
      <c r="N236" s="129">
        <f>ROUND(L236*K236,2)</f>
        <v>0</v>
      </c>
      <c r="O236" s="131"/>
      <c r="P236" s="131"/>
      <c r="Q236" s="131"/>
      <c r="R236" s="107"/>
      <c r="T236" s="108"/>
      <c r="U236" s="109"/>
      <c r="V236" s="110"/>
      <c r="W236" s="110"/>
      <c r="X236" s="110"/>
      <c r="Y236" s="110"/>
      <c r="Z236" s="110"/>
      <c r="AA236" s="111"/>
      <c r="AR236" s="15"/>
      <c r="AT236" s="15"/>
      <c r="AU236" s="15"/>
      <c r="AY236" s="15"/>
      <c r="BE236" s="112"/>
      <c r="BF236" s="112"/>
      <c r="BG236" s="112"/>
      <c r="BH236" s="112"/>
      <c r="BI236" s="112"/>
      <c r="BJ236" s="15"/>
      <c r="BK236" s="112"/>
      <c r="BL236" s="15"/>
      <c r="BM236" s="15"/>
    </row>
    <row r="237" spans="2:65" s="23" customFormat="1" ht="36" customHeight="1">
      <c r="B237" s="103"/>
      <c r="C237" s="96">
        <v>101</v>
      </c>
      <c r="D237" s="96" t="s">
        <v>79</v>
      </c>
      <c r="E237" s="97" t="s">
        <v>219</v>
      </c>
      <c r="F237" s="148" t="s">
        <v>220</v>
      </c>
      <c r="G237" s="133"/>
      <c r="H237" s="133"/>
      <c r="I237" s="133"/>
      <c r="J237" s="98" t="s">
        <v>80</v>
      </c>
      <c r="K237" s="99">
        <f>K238</f>
        <v>12</v>
      </c>
      <c r="L237" s="135">
        <v>199</v>
      </c>
      <c r="M237" s="133"/>
      <c r="N237" s="135">
        <f t="shared" si="6"/>
        <v>2388</v>
      </c>
      <c r="O237" s="133"/>
      <c r="P237" s="133"/>
      <c r="Q237" s="133"/>
      <c r="R237" s="107"/>
      <c r="T237" s="108"/>
      <c r="U237" s="109"/>
      <c r="V237" s="110"/>
      <c r="W237" s="110"/>
      <c r="X237" s="110"/>
      <c r="Y237" s="110"/>
      <c r="Z237" s="110"/>
      <c r="AA237" s="111"/>
      <c r="AR237" s="15"/>
      <c r="AT237" s="15"/>
      <c r="AU237" s="15"/>
      <c r="AY237" s="15"/>
      <c r="BE237" s="112"/>
      <c r="BF237" s="112"/>
      <c r="BG237" s="112"/>
      <c r="BH237" s="112"/>
      <c r="BI237" s="112"/>
      <c r="BJ237" s="15"/>
      <c r="BK237" s="112"/>
      <c r="BL237" s="15"/>
      <c r="BM237" s="15"/>
    </row>
    <row r="238" spans="2:65" s="23" customFormat="1" ht="36" customHeight="1">
      <c r="B238" s="103"/>
      <c r="C238" s="118">
        <v>102</v>
      </c>
      <c r="D238" s="118" t="s">
        <v>85</v>
      </c>
      <c r="E238" s="119" t="s">
        <v>225</v>
      </c>
      <c r="F238" s="127" t="s">
        <v>319</v>
      </c>
      <c r="G238" s="128"/>
      <c r="H238" s="128"/>
      <c r="I238" s="128"/>
      <c r="J238" s="120" t="s">
        <v>80</v>
      </c>
      <c r="K238" s="121">
        <v>12</v>
      </c>
      <c r="L238" s="132">
        <v>2110</v>
      </c>
      <c r="M238" s="128"/>
      <c r="N238" s="132">
        <f t="shared" si="6"/>
        <v>25320</v>
      </c>
      <c r="O238" s="133"/>
      <c r="P238" s="133"/>
      <c r="Q238" s="133"/>
      <c r="R238" s="107"/>
      <c r="T238" s="108"/>
      <c r="U238" s="109"/>
      <c r="V238" s="110"/>
      <c r="W238" s="110"/>
      <c r="X238" s="110"/>
      <c r="Y238" s="110"/>
      <c r="Z238" s="110"/>
      <c r="AA238" s="111"/>
      <c r="AR238" s="15"/>
      <c r="AT238" s="15"/>
      <c r="AU238" s="15"/>
      <c r="AY238" s="15"/>
      <c r="BE238" s="112"/>
      <c r="BF238" s="112"/>
      <c r="BG238" s="112"/>
      <c r="BH238" s="112"/>
      <c r="BI238" s="112"/>
      <c r="BJ238" s="15"/>
      <c r="BK238" s="112"/>
      <c r="BL238" s="15"/>
      <c r="BM238" s="15"/>
    </row>
    <row r="239" spans="2:65" s="23" customFormat="1" ht="36" customHeight="1">
      <c r="B239" s="103"/>
      <c r="C239" s="96">
        <v>103</v>
      </c>
      <c r="D239" s="96" t="s">
        <v>79</v>
      </c>
      <c r="E239" s="97" t="s">
        <v>221</v>
      </c>
      <c r="F239" s="148" t="s">
        <v>222</v>
      </c>
      <c r="G239" s="133"/>
      <c r="H239" s="133"/>
      <c r="I239" s="133"/>
      <c r="J239" s="98" t="s">
        <v>106</v>
      </c>
      <c r="K239" s="99">
        <v>1</v>
      </c>
      <c r="L239" s="135">
        <v>5000</v>
      </c>
      <c r="M239" s="133"/>
      <c r="N239" s="135">
        <f t="shared" si="6"/>
        <v>5000</v>
      </c>
      <c r="O239" s="133"/>
      <c r="P239" s="133"/>
      <c r="Q239" s="133"/>
      <c r="R239" s="107"/>
      <c r="T239" s="122"/>
      <c r="U239" s="109"/>
      <c r="V239" s="110"/>
      <c r="W239" s="110"/>
      <c r="X239" s="110"/>
      <c r="Y239" s="110"/>
      <c r="Z239" s="110"/>
      <c r="AA239" s="111"/>
      <c r="AR239" s="15"/>
      <c r="AT239" s="15"/>
      <c r="AU239" s="15"/>
      <c r="AY239" s="15"/>
      <c r="BE239" s="112"/>
      <c r="BF239" s="112"/>
      <c r="BG239" s="112"/>
      <c r="BH239" s="112"/>
      <c r="BI239" s="112"/>
      <c r="BJ239" s="15"/>
      <c r="BK239" s="112"/>
      <c r="BL239" s="15"/>
      <c r="BM239" s="15"/>
    </row>
    <row r="240" spans="2:65" s="23" customFormat="1" ht="36" customHeight="1">
      <c r="B240" s="103"/>
      <c r="C240" s="96">
        <v>104</v>
      </c>
      <c r="D240" s="96" t="s">
        <v>79</v>
      </c>
      <c r="E240" s="97" t="s">
        <v>223</v>
      </c>
      <c r="F240" s="148" t="s">
        <v>224</v>
      </c>
      <c r="G240" s="133"/>
      <c r="H240" s="133"/>
      <c r="I240" s="133"/>
      <c r="J240" s="98" t="s">
        <v>106</v>
      </c>
      <c r="K240" s="99">
        <v>1</v>
      </c>
      <c r="L240" s="135">
        <v>8690</v>
      </c>
      <c r="M240" s="133"/>
      <c r="N240" s="135">
        <f t="shared" si="6"/>
        <v>8690</v>
      </c>
      <c r="O240" s="133"/>
      <c r="P240" s="133"/>
      <c r="Q240" s="133"/>
      <c r="R240" s="107"/>
      <c r="T240" s="122"/>
      <c r="U240" s="109"/>
      <c r="V240" s="110"/>
      <c r="W240" s="110"/>
      <c r="X240" s="110"/>
      <c r="Y240" s="110"/>
      <c r="Z240" s="110"/>
      <c r="AA240" s="111"/>
      <c r="AR240" s="15"/>
      <c r="AT240" s="15"/>
      <c r="AU240" s="15"/>
      <c r="AY240" s="15"/>
      <c r="BE240" s="112"/>
      <c r="BF240" s="112"/>
      <c r="BG240" s="112"/>
      <c r="BH240" s="112"/>
      <c r="BI240" s="112"/>
      <c r="BJ240" s="15"/>
      <c r="BK240" s="112"/>
      <c r="BL240" s="15"/>
      <c r="BM240" s="15"/>
    </row>
    <row r="241" spans="2:63" s="87" customFormat="1" ht="29.25" customHeight="1">
      <c r="B241" s="83"/>
      <c r="C241" s="84"/>
      <c r="D241" s="100" t="s">
        <v>58</v>
      </c>
      <c r="E241" s="100"/>
      <c r="F241" s="100"/>
      <c r="G241" s="100"/>
      <c r="H241" s="100"/>
      <c r="I241" s="100"/>
      <c r="J241" s="100"/>
      <c r="K241" s="100"/>
      <c r="L241" s="100"/>
      <c r="M241" s="100"/>
      <c r="N241" s="158">
        <f>N242+N243+N244+N245+N246+N247+N248+N249+N250+N251+N252+N253+N254+N255+N256+N257+N258+N259+N260+N261+N262+N263+N264+N265+N266+N267+N270+N271+N268+N269</f>
        <v>7000</v>
      </c>
      <c r="O241" s="159"/>
      <c r="P241" s="159"/>
      <c r="Q241" s="159"/>
      <c r="R241" s="86"/>
      <c r="T241" s="88"/>
      <c r="U241" s="84"/>
      <c r="V241" s="84"/>
      <c r="W241" s="89">
        <f>SUM(W242:W271)</f>
        <v>0</v>
      </c>
      <c r="X241" s="84"/>
      <c r="Y241" s="89">
        <f>SUM(Y242:Y271)</f>
        <v>0</v>
      </c>
      <c r="Z241" s="84"/>
      <c r="AA241" s="90">
        <f>SUM(AA242:AA271)</f>
        <v>0</v>
      </c>
      <c r="AR241" s="91" t="s">
        <v>42</v>
      </c>
      <c r="AT241" s="92" t="s">
        <v>37</v>
      </c>
      <c r="AU241" s="92" t="s">
        <v>9</v>
      </c>
      <c r="AY241" s="91" t="s">
        <v>78</v>
      </c>
      <c r="BK241" s="93">
        <f>SUM(BK242:BK271)</f>
        <v>0</v>
      </c>
    </row>
    <row r="242" spans="2:65" s="23" customFormat="1" ht="28.5" customHeight="1">
      <c r="B242" s="103"/>
      <c r="C242" s="104">
        <v>105</v>
      </c>
      <c r="D242" s="104" t="s">
        <v>79</v>
      </c>
      <c r="E242" s="113" t="s">
        <v>127</v>
      </c>
      <c r="F242" s="136" t="s">
        <v>129</v>
      </c>
      <c r="G242" s="131"/>
      <c r="H242" s="131"/>
      <c r="I242" s="131"/>
      <c r="J242" s="105" t="s">
        <v>93</v>
      </c>
      <c r="K242" s="106">
        <v>0</v>
      </c>
      <c r="L242" s="137">
        <v>56.9</v>
      </c>
      <c r="M242" s="131"/>
      <c r="N242" s="137">
        <f aca="true" t="shared" si="7" ref="N242:N247">ROUND(L242*K242,2)</f>
        <v>0</v>
      </c>
      <c r="O242" s="131"/>
      <c r="P242" s="131"/>
      <c r="Q242" s="131"/>
      <c r="R242" s="107"/>
      <c r="T242" s="108"/>
      <c r="U242" s="109"/>
      <c r="V242" s="110"/>
      <c r="W242" s="110"/>
      <c r="X242" s="110"/>
      <c r="Y242" s="110"/>
      <c r="Z242" s="110"/>
      <c r="AA242" s="111"/>
      <c r="AR242" s="15"/>
      <c r="AT242" s="15"/>
      <c r="AU242" s="15"/>
      <c r="AY242" s="15"/>
      <c r="BE242" s="112"/>
      <c r="BF242" s="112"/>
      <c r="BG242" s="112"/>
      <c r="BH242" s="112"/>
      <c r="BI242" s="112"/>
      <c r="BJ242" s="15"/>
      <c r="BK242" s="112"/>
      <c r="BL242" s="15"/>
      <c r="BM242" s="15"/>
    </row>
    <row r="243" spans="2:65" s="23" customFormat="1" ht="28.5" customHeight="1">
      <c r="B243" s="103"/>
      <c r="C243" s="114">
        <v>106</v>
      </c>
      <c r="D243" s="114" t="s">
        <v>85</v>
      </c>
      <c r="E243" s="115" t="s">
        <v>128</v>
      </c>
      <c r="F243" s="149" t="s">
        <v>129</v>
      </c>
      <c r="G243" s="130"/>
      <c r="H243" s="130"/>
      <c r="I243" s="130"/>
      <c r="J243" s="116" t="s">
        <v>93</v>
      </c>
      <c r="K243" s="117">
        <v>0</v>
      </c>
      <c r="L243" s="129">
        <v>22.8</v>
      </c>
      <c r="M243" s="130"/>
      <c r="N243" s="129">
        <f t="shared" si="7"/>
        <v>0</v>
      </c>
      <c r="O243" s="131"/>
      <c r="P243" s="131"/>
      <c r="Q243" s="131"/>
      <c r="R243" s="107"/>
      <c r="T243" s="108"/>
      <c r="U243" s="109"/>
      <c r="V243" s="110"/>
      <c r="W243" s="110"/>
      <c r="X243" s="110"/>
      <c r="Y243" s="110"/>
      <c r="Z243" s="110"/>
      <c r="AA243" s="111"/>
      <c r="AR243" s="15"/>
      <c r="AT243" s="15"/>
      <c r="AU243" s="15"/>
      <c r="AY243" s="15"/>
      <c r="BE243" s="112"/>
      <c r="BF243" s="112"/>
      <c r="BG243" s="112"/>
      <c r="BH243" s="112"/>
      <c r="BI243" s="112"/>
      <c r="BJ243" s="15"/>
      <c r="BK243" s="112"/>
      <c r="BL243" s="15"/>
      <c r="BM243" s="15"/>
    </row>
    <row r="244" spans="2:65" s="23" customFormat="1" ht="28.5" customHeight="1">
      <c r="B244" s="103"/>
      <c r="C244" s="104">
        <v>107</v>
      </c>
      <c r="D244" s="104" t="s">
        <v>79</v>
      </c>
      <c r="E244" s="113" t="s">
        <v>130</v>
      </c>
      <c r="F244" s="136" t="s">
        <v>132</v>
      </c>
      <c r="G244" s="131"/>
      <c r="H244" s="131"/>
      <c r="I244" s="131"/>
      <c r="J244" s="105" t="s">
        <v>104</v>
      </c>
      <c r="K244" s="106">
        <v>0</v>
      </c>
      <c r="L244" s="137">
        <v>39.1</v>
      </c>
      <c r="M244" s="131"/>
      <c r="N244" s="137">
        <f t="shared" si="7"/>
        <v>0</v>
      </c>
      <c r="O244" s="131"/>
      <c r="P244" s="131"/>
      <c r="Q244" s="131"/>
      <c r="R244" s="107"/>
      <c r="T244" s="108"/>
      <c r="U244" s="109"/>
      <c r="V244" s="110"/>
      <c r="W244" s="110"/>
      <c r="X244" s="110"/>
      <c r="Y244" s="110"/>
      <c r="Z244" s="110"/>
      <c r="AA244" s="111"/>
      <c r="AR244" s="15"/>
      <c r="AT244" s="15"/>
      <c r="AU244" s="15"/>
      <c r="AY244" s="15"/>
      <c r="BE244" s="112"/>
      <c r="BF244" s="112"/>
      <c r="BG244" s="112"/>
      <c r="BH244" s="112"/>
      <c r="BI244" s="112"/>
      <c r="BJ244" s="15"/>
      <c r="BK244" s="112"/>
      <c r="BL244" s="15"/>
      <c r="BM244" s="15"/>
    </row>
    <row r="245" spans="2:65" s="23" customFormat="1" ht="28.5" customHeight="1">
      <c r="B245" s="103"/>
      <c r="C245" s="114">
        <v>108</v>
      </c>
      <c r="D245" s="114" t="s">
        <v>85</v>
      </c>
      <c r="E245" s="115" t="s">
        <v>131</v>
      </c>
      <c r="F245" s="149" t="s">
        <v>132</v>
      </c>
      <c r="G245" s="130"/>
      <c r="H245" s="130"/>
      <c r="I245" s="130"/>
      <c r="J245" s="116" t="s">
        <v>104</v>
      </c>
      <c r="K245" s="117">
        <v>0</v>
      </c>
      <c r="L245" s="129">
        <v>22.8</v>
      </c>
      <c r="M245" s="130"/>
      <c r="N245" s="129">
        <f t="shared" si="7"/>
        <v>0</v>
      </c>
      <c r="O245" s="131"/>
      <c r="P245" s="131"/>
      <c r="Q245" s="131"/>
      <c r="R245" s="107"/>
      <c r="T245" s="108"/>
      <c r="U245" s="109"/>
      <c r="V245" s="110"/>
      <c r="W245" s="110"/>
      <c r="X245" s="110"/>
      <c r="Y245" s="110"/>
      <c r="Z245" s="110"/>
      <c r="AA245" s="111"/>
      <c r="AR245" s="15"/>
      <c r="AT245" s="15"/>
      <c r="AU245" s="15"/>
      <c r="AY245" s="15"/>
      <c r="BE245" s="112"/>
      <c r="BF245" s="112"/>
      <c r="BG245" s="112"/>
      <c r="BH245" s="112"/>
      <c r="BI245" s="112"/>
      <c r="BJ245" s="15"/>
      <c r="BK245" s="112"/>
      <c r="BL245" s="15"/>
      <c r="BM245" s="15"/>
    </row>
    <row r="246" spans="2:65" s="23" customFormat="1" ht="28.5" customHeight="1">
      <c r="B246" s="103"/>
      <c r="C246" s="104">
        <v>109</v>
      </c>
      <c r="D246" s="104" t="s">
        <v>79</v>
      </c>
      <c r="E246" s="113" t="s">
        <v>136</v>
      </c>
      <c r="F246" s="136" t="s">
        <v>138</v>
      </c>
      <c r="G246" s="131"/>
      <c r="H246" s="131"/>
      <c r="I246" s="131"/>
      <c r="J246" s="105" t="s">
        <v>104</v>
      </c>
      <c r="K246" s="106">
        <v>0</v>
      </c>
      <c r="L246" s="137">
        <v>56.9</v>
      </c>
      <c r="M246" s="131"/>
      <c r="N246" s="137">
        <f t="shared" si="7"/>
        <v>0</v>
      </c>
      <c r="O246" s="131"/>
      <c r="P246" s="131"/>
      <c r="Q246" s="131"/>
      <c r="R246" s="107"/>
      <c r="T246" s="108"/>
      <c r="U246" s="109"/>
      <c r="V246" s="110"/>
      <c r="W246" s="110"/>
      <c r="X246" s="110"/>
      <c r="Y246" s="110"/>
      <c r="Z246" s="110"/>
      <c r="AA246" s="111"/>
      <c r="AR246" s="15"/>
      <c r="AT246" s="15"/>
      <c r="AU246" s="15"/>
      <c r="AY246" s="15"/>
      <c r="BE246" s="112"/>
      <c r="BF246" s="112"/>
      <c r="BG246" s="112"/>
      <c r="BH246" s="112"/>
      <c r="BI246" s="112"/>
      <c r="BJ246" s="15"/>
      <c r="BK246" s="112"/>
      <c r="BL246" s="15"/>
      <c r="BM246" s="15"/>
    </row>
    <row r="247" spans="2:65" s="23" customFormat="1" ht="28.5" customHeight="1">
      <c r="B247" s="103"/>
      <c r="C247" s="114">
        <v>110</v>
      </c>
      <c r="D247" s="114" t="s">
        <v>85</v>
      </c>
      <c r="E247" s="115" t="s">
        <v>137</v>
      </c>
      <c r="F247" s="149" t="s">
        <v>138</v>
      </c>
      <c r="G247" s="130"/>
      <c r="H247" s="130"/>
      <c r="I247" s="130"/>
      <c r="J247" s="116" t="s">
        <v>104</v>
      </c>
      <c r="K247" s="117">
        <v>0</v>
      </c>
      <c r="L247" s="129">
        <v>34.1</v>
      </c>
      <c r="M247" s="130"/>
      <c r="N247" s="129">
        <f t="shared" si="7"/>
        <v>0</v>
      </c>
      <c r="O247" s="131"/>
      <c r="P247" s="131"/>
      <c r="Q247" s="131"/>
      <c r="R247" s="107"/>
      <c r="T247" s="108"/>
      <c r="U247" s="109"/>
      <c r="V247" s="110"/>
      <c r="W247" s="110"/>
      <c r="X247" s="110"/>
      <c r="Y247" s="110"/>
      <c r="Z247" s="110"/>
      <c r="AA247" s="111"/>
      <c r="AR247" s="15"/>
      <c r="AT247" s="15"/>
      <c r="AU247" s="15"/>
      <c r="AY247" s="15"/>
      <c r="BE247" s="112"/>
      <c r="BF247" s="112"/>
      <c r="BG247" s="112"/>
      <c r="BH247" s="112"/>
      <c r="BI247" s="112"/>
      <c r="BJ247" s="15"/>
      <c r="BK247" s="112"/>
      <c r="BL247" s="15"/>
      <c r="BM247" s="15"/>
    </row>
    <row r="248" spans="2:65" s="23" customFormat="1" ht="28.5" customHeight="1">
      <c r="B248" s="103"/>
      <c r="C248" s="1">
        <v>111</v>
      </c>
      <c r="D248" s="1" t="s">
        <v>79</v>
      </c>
      <c r="E248" s="2" t="s">
        <v>263</v>
      </c>
      <c r="F248" s="142" t="s">
        <v>264</v>
      </c>
      <c r="G248" s="143"/>
      <c r="H248" s="143"/>
      <c r="I248" s="143"/>
      <c r="J248" s="3" t="s">
        <v>93</v>
      </c>
      <c r="K248" s="4">
        <v>0</v>
      </c>
      <c r="L248" s="144">
        <v>45.2</v>
      </c>
      <c r="M248" s="143"/>
      <c r="N248" s="144">
        <f aca="true" t="shared" si="8" ref="N248:N271">ROUND(L248*K248,2)</f>
        <v>0</v>
      </c>
      <c r="O248" s="143"/>
      <c r="P248" s="143"/>
      <c r="Q248" s="143"/>
      <c r="R248" s="107"/>
      <c r="T248" s="108"/>
      <c r="U248" s="109"/>
      <c r="V248" s="110"/>
      <c r="W248" s="110"/>
      <c r="X248" s="110"/>
      <c r="Y248" s="110"/>
      <c r="Z248" s="110"/>
      <c r="AA248" s="111"/>
      <c r="AR248" s="15"/>
      <c r="AT248" s="15"/>
      <c r="AU248" s="15"/>
      <c r="AY248" s="15"/>
      <c r="BE248" s="112"/>
      <c r="BF248" s="112"/>
      <c r="BG248" s="112"/>
      <c r="BH248" s="112"/>
      <c r="BI248" s="112"/>
      <c r="BJ248" s="15"/>
      <c r="BK248" s="112"/>
      <c r="BL248" s="15"/>
      <c r="BM248" s="15"/>
    </row>
    <row r="249" spans="2:65" s="23" customFormat="1" ht="28.5" customHeight="1">
      <c r="B249" s="103"/>
      <c r="C249" s="5">
        <v>112</v>
      </c>
      <c r="D249" s="5" t="s">
        <v>85</v>
      </c>
      <c r="E249" s="6" t="s">
        <v>265</v>
      </c>
      <c r="F249" s="145" t="s">
        <v>264</v>
      </c>
      <c r="G249" s="146"/>
      <c r="H249" s="146"/>
      <c r="I249" s="146"/>
      <c r="J249" s="7" t="s">
        <v>93</v>
      </c>
      <c r="K249" s="8">
        <v>0</v>
      </c>
      <c r="L249" s="147">
        <v>22.8</v>
      </c>
      <c r="M249" s="146"/>
      <c r="N249" s="147">
        <f t="shared" si="8"/>
        <v>0</v>
      </c>
      <c r="O249" s="143"/>
      <c r="P249" s="143"/>
      <c r="Q249" s="143"/>
      <c r="R249" s="107"/>
      <c r="T249" s="108"/>
      <c r="U249" s="109"/>
      <c r="V249" s="110"/>
      <c r="W249" s="110"/>
      <c r="X249" s="110"/>
      <c r="Y249" s="110"/>
      <c r="Z249" s="110"/>
      <c r="AA249" s="111"/>
      <c r="AR249" s="15"/>
      <c r="AT249" s="15"/>
      <c r="AU249" s="15"/>
      <c r="AY249" s="15"/>
      <c r="BE249" s="112"/>
      <c r="BF249" s="112"/>
      <c r="BG249" s="112"/>
      <c r="BH249" s="112"/>
      <c r="BI249" s="112"/>
      <c r="BJ249" s="15"/>
      <c r="BK249" s="112"/>
      <c r="BL249" s="15"/>
      <c r="BM249" s="15"/>
    </row>
    <row r="250" spans="2:65" s="23" customFormat="1" ht="28.5" customHeight="1">
      <c r="B250" s="103"/>
      <c r="C250" s="1">
        <v>113</v>
      </c>
      <c r="D250" s="1" t="s">
        <v>79</v>
      </c>
      <c r="E250" s="2" t="s">
        <v>266</v>
      </c>
      <c r="F250" s="142" t="s">
        <v>267</v>
      </c>
      <c r="G250" s="143"/>
      <c r="H250" s="143"/>
      <c r="I250" s="143"/>
      <c r="J250" s="3" t="s">
        <v>93</v>
      </c>
      <c r="K250" s="4">
        <v>0</v>
      </c>
      <c r="L250" s="144">
        <v>38.5</v>
      </c>
      <c r="M250" s="143"/>
      <c r="N250" s="144">
        <f t="shared" si="8"/>
        <v>0</v>
      </c>
      <c r="O250" s="143"/>
      <c r="P250" s="143"/>
      <c r="Q250" s="143"/>
      <c r="R250" s="107"/>
      <c r="T250" s="108"/>
      <c r="U250" s="109"/>
      <c r="V250" s="110"/>
      <c r="W250" s="110"/>
      <c r="X250" s="110"/>
      <c r="Y250" s="110"/>
      <c r="Z250" s="110"/>
      <c r="AA250" s="111"/>
      <c r="AR250" s="15"/>
      <c r="AT250" s="15"/>
      <c r="AU250" s="15"/>
      <c r="AY250" s="15"/>
      <c r="BE250" s="112"/>
      <c r="BF250" s="112"/>
      <c r="BG250" s="112"/>
      <c r="BH250" s="112"/>
      <c r="BI250" s="112"/>
      <c r="BJ250" s="15"/>
      <c r="BK250" s="112"/>
      <c r="BL250" s="15"/>
      <c r="BM250" s="15"/>
    </row>
    <row r="251" spans="2:65" s="23" customFormat="1" ht="28.5" customHeight="1">
      <c r="B251" s="103"/>
      <c r="C251" s="5">
        <v>114</v>
      </c>
      <c r="D251" s="5" t="s">
        <v>85</v>
      </c>
      <c r="E251" s="6" t="s">
        <v>268</v>
      </c>
      <c r="F251" s="145" t="s">
        <v>269</v>
      </c>
      <c r="G251" s="146"/>
      <c r="H251" s="146"/>
      <c r="I251" s="146"/>
      <c r="J251" s="7" t="s">
        <v>93</v>
      </c>
      <c r="K251" s="8">
        <v>0</v>
      </c>
      <c r="L251" s="147">
        <v>22.8</v>
      </c>
      <c r="M251" s="146"/>
      <c r="N251" s="147">
        <f t="shared" si="8"/>
        <v>0</v>
      </c>
      <c r="O251" s="143"/>
      <c r="P251" s="143"/>
      <c r="Q251" s="143"/>
      <c r="R251" s="107"/>
      <c r="T251" s="108"/>
      <c r="U251" s="109"/>
      <c r="V251" s="110"/>
      <c r="W251" s="110"/>
      <c r="X251" s="110"/>
      <c r="Y251" s="110"/>
      <c r="Z251" s="110"/>
      <c r="AA251" s="111"/>
      <c r="AR251" s="15"/>
      <c r="AT251" s="15"/>
      <c r="AU251" s="15"/>
      <c r="AY251" s="15"/>
      <c r="BE251" s="112"/>
      <c r="BF251" s="112"/>
      <c r="BG251" s="112"/>
      <c r="BH251" s="112"/>
      <c r="BI251" s="112"/>
      <c r="BJ251" s="15"/>
      <c r="BK251" s="112"/>
      <c r="BL251" s="15"/>
      <c r="BM251" s="15"/>
    </row>
    <row r="252" spans="2:65" s="23" customFormat="1" ht="28.5" customHeight="1">
      <c r="B252" s="103"/>
      <c r="C252" s="1">
        <v>115</v>
      </c>
      <c r="D252" s="1" t="s">
        <v>79</v>
      </c>
      <c r="E252" s="2" t="s">
        <v>270</v>
      </c>
      <c r="F252" s="142" t="s">
        <v>271</v>
      </c>
      <c r="G252" s="143"/>
      <c r="H252" s="143"/>
      <c r="I252" s="143"/>
      <c r="J252" s="3" t="s">
        <v>104</v>
      </c>
      <c r="K252" s="4">
        <v>0</v>
      </c>
      <c r="L252" s="144">
        <v>209</v>
      </c>
      <c r="M252" s="143"/>
      <c r="N252" s="144">
        <f t="shared" si="8"/>
        <v>0</v>
      </c>
      <c r="O252" s="143"/>
      <c r="P252" s="143"/>
      <c r="Q252" s="143"/>
      <c r="R252" s="107"/>
      <c r="T252" s="108"/>
      <c r="U252" s="109"/>
      <c r="V252" s="110"/>
      <c r="W252" s="110"/>
      <c r="X252" s="110"/>
      <c r="Y252" s="110"/>
      <c r="Z252" s="110"/>
      <c r="AA252" s="111"/>
      <c r="AR252" s="15"/>
      <c r="AT252" s="15"/>
      <c r="AU252" s="15"/>
      <c r="AY252" s="15"/>
      <c r="BE252" s="112"/>
      <c r="BF252" s="112"/>
      <c r="BG252" s="112"/>
      <c r="BH252" s="112"/>
      <c r="BI252" s="112"/>
      <c r="BJ252" s="15"/>
      <c r="BK252" s="112"/>
      <c r="BL252" s="15"/>
      <c r="BM252" s="15"/>
    </row>
    <row r="253" spans="2:65" s="23" customFormat="1" ht="28.5" customHeight="1">
      <c r="B253" s="103"/>
      <c r="C253" s="5">
        <v>116</v>
      </c>
      <c r="D253" s="5" t="s">
        <v>85</v>
      </c>
      <c r="E253" s="6" t="s">
        <v>272</v>
      </c>
      <c r="F253" s="145" t="s">
        <v>273</v>
      </c>
      <c r="G253" s="146"/>
      <c r="H253" s="146"/>
      <c r="I253" s="146"/>
      <c r="J253" s="7" t="s">
        <v>104</v>
      </c>
      <c r="K253" s="8">
        <v>0</v>
      </c>
      <c r="L253" s="147">
        <v>78.6</v>
      </c>
      <c r="M253" s="146"/>
      <c r="N253" s="147">
        <f t="shared" si="8"/>
        <v>0</v>
      </c>
      <c r="O253" s="143"/>
      <c r="P253" s="143"/>
      <c r="Q253" s="143"/>
      <c r="R253" s="107"/>
      <c r="T253" s="108"/>
      <c r="U253" s="109"/>
      <c r="V253" s="110"/>
      <c r="W253" s="110"/>
      <c r="X253" s="110"/>
      <c r="Y253" s="110"/>
      <c r="Z253" s="110"/>
      <c r="AA253" s="111"/>
      <c r="AR253" s="15"/>
      <c r="AT253" s="15"/>
      <c r="AU253" s="15"/>
      <c r="AY253" s="15"/>
      <c r="BE253" s="112"/>
      <c r="BF253" s="112"/>
      <c r="BG253" s="112"/>
      <c r="BH253" s="112"/>
      <c r="BI253" s="112"/>
      <c r="BJ253" s="15"/>
      <c r="BK253" s="112"/>
      <c r="BL253" s="15"/>
      <c r="BM253" s="15"/>
    </row>
    <row r="254" spans="2:65" s="23" customFormat="1" ht="28.5" customHeight="1">
      <c r="B254" s="103"/>
      <c r="C254" s="1">
        <v>117</v>
      </c>
      <c r="D254" s="1" t="s">
        <v>79</v>
      </c>
      <c r="E254" s="2" t="s">
        <v>274</v>
      </c>
      <c r="F254" s="142" t="s">
        <v>275</v>
      </c>
      <c r="G254" s="143"/>
      <c r="H254" s="143"/>
      <c r="I254" s="143"/>
      <c r="J254" s="3" t="s">
        <v>104</v>
      </c>
      <c r="K254" s="4">
        <v>0</v>
      </c>
      <c r="L254" s="144">
        <v>28.2</v>
      </c>
      <c r="M254" s="143"/>
      <c r="N254" s="144">
        <f t="shared" si="8"/>
        <v>0</v>
      </c>
      <c r="O254" s="143"/>
      <c r="P254" s="143"/>
      <c r="Q254" s="143"/>
      <c r="R254" s="107"/>
      <c r="T254" s="108"/>
      <c r="U254" s="109"/>
      <c r="V254" s="110"/>
      <c r="W254" s="110"/>
      <c r="X254" s="110"/>
      <c r="Y254" s="110"/>
      <c r="Z254" s="110"/>
      <c r="AA254" s="111"/>
      <c r="AR254" s="15"/>
      <c r="AT254" s="15"/>
      <c r="AU254" s="15"/>
      <c r="AY254" s="15"/>
      <c r="BE254" s="112"/>
      <c r="BF254" s="112"/>
      <c r="BG254" s="112"/>
      <c r="BH254" s="112"/>
      <c r="BI254" s="112"/>
      <c r="BJ254" s="15"/>
      <c r="BK254" s="112"/>
      <c r="BL254" s="15"/>
      <c r="BM254" s="15"/>
    </row>
    <row r="255" spans="2:65" s="23" customFormat="1" ht="28.5" customHeight="1">
      <c r="B255" s="103"/>
      <c r="C255" s="5">
        <v>118</v>
      </c>
      <c r="D255" s="5" t="s">
        <v>85</v>
      </c>
      <c r="E255" s="6" t="s">
        <v>276</v>
      </c>
      <c r="F255" s="145" t="s">
        <v>275</v>
      </c>
      <c r="G255" s="146"/>
      <c r="H255" s="146"/>
      <c r="I255" s="146"/>
      <c r="J255" s="7" t="s">
        <v>104</v>
      </c>
      <c r="K255" s="8">
        <v>0</v>
      </c>
      <c r="L255" s="147">
        <v>18.9</v>
      </c>
      <c r="M255" s="146"/>
      <c r="N255" s="147">
        <f t="shared" si="8"/>
        <v>0</v>
      </c>
      <c r="O255" s="143"/>
      <c r="P255" s="143"/>
      <c r="Q255" s="143"/>
      <c r="R255" s="107"/>
      <c r="T255" s="108"/>
      <c r="U255" s="109"/>
      <c r="V255" s="110"/>
      <c r="W255" s="110"/>
      <c r="X255" s="110"/>
      <c r="Y255" s="110"/>
      <c r="Z255" s="110"/>
      <c r="AA255" s="111"/>
      <c r="AR255" s="15"/>
      <c r="AT255" s="15"/>
      <c r="AU255" s="15"/>
      <c r="AY255" s="15"/>
      <c r="BE255" s="112"/>
      <c r="BF255" s="112"/>
      <c r="BG255" s="112"/>
      <c r="BH255" s="112"/>
      <c r="BI255" s="112"/>
      <c r="BJ255" s="15"/>
      <c r="BK255" s="112"/>
      <c r="BL255" s="15"/>
      <c r="BM255" s="15"/>
    </row>
    <row r="256" spans="2:65" s="23" customFormat="1" ht="28.5" customHeight="1">
      <c r="B256" s="103"/>
      <c r="C256" s="1">
        <v>119</v>
      </c>
      <c r="D256" s="1" t="s">
        <v>79</v>
      </c>
      <c r="E256" s="2" t="s">
        <v>277</v>
      </c>
      <c r="F256" s="142" t="s">
        <v>278</v>
      </c>
      <c r="G256" s="143"/>
      <c r="H256" s="143"/>
      <c r="I256" s="143"/>
      <c r="J256" s="3" t="s">
        <v>104</v>
      </c>
      <c r="K256" s="4">
        <v>0</v>
      </c>
      <c r="L256" s="144">
        <v>35.1</v>
      </c>
      <c r="M256" s="143"/>
      <c r="N256" s="144">
        <f t="shared" si="8"/>
        <v>0</v>
      </c>
      <c r="O256" s="143"/>
      <c r="P256" s="143"/>
      <c r="Q256" s="143"/>
      <c r="R256" s="107"/>
      <c r="T256" s="108"/>
      <c r="U256" s="109"/>
      <c r="V256" s="110"/>
      <c r="W256" s="110"/>
      <c r="X256" s="110"/>
      <c r="Y256" s="110"/>
      <c r="Z256" s="110"/>
      <c r="AA256" s="111"/>
      <c r="AR256" s="15"/>
      <c r="AT256" s="15"/>
      <c r="AU256" s="15"/>
      <c r="AY256" s="15"/>
      <c r="BE256" s="112"/>
      <c r="BF256" s="112"/>
      <c r="BG256" s="112"/>
      <c r="BH256" s="112"/>
      <c r="BI256" s="112"/>
      <c r="BJ256" s="15"/>
      <c r="BK256" s="112"/>
      <c r="BL256" s="15"/>
      <c r="BM256" s="15"/>
    </row>
    <row r="257" spans="2:65" s="23" customFormat="1" ht="28.5" customHeight="1">
      <c r="B257" s="103"/>
      <c r="C257" s="5">
        <v>120</v>
      </c>
      <c r="D257" s="5" t="s">
        <v>85</v>
      </c>
      <c r="E257" s="6" t="s">
        <v>279</v>
      </c>
      <c r="F257" s="145" t="s">
        <v>278</v>
      </c>
      <c r="G257" s="146"/>
      <c r="H257" s="146"/>
      <c r="I257" s="146"/>
      <c r="J257" s="7" t="s">
        <v>104</v>
      </c>
      <c r="K257" s="8">
        <v>0</v>
      </c>
      <c r="L257" s="147">
        <v>22.8</v>
      </c>
      <c r="M257" s="146"/>
      <c r="N257" s="147">
        <f t="shared" si="8"/>
        <v>0</v>
      </c>
      <c r="O257" s="143"/>
      <c r="P257" s="143"/>
      <c r="Q257" s="143"/>
      <c r="R257" s="107"/>
      <c r="T257" s="108"/>
      <c r="U257" s="109"/>
      <c r="V257" s="110"/>
      <c r="W257" s="110"/>
      <c r="X257" s="110"/>
      <c r="Y257" s="110"/>
      <c r="Z257" s="110"/>
      <c r="AA257" s="111"/>
      <c r="AR257" s="15"/>
      <c r="AT257" s="15"/>
      <c r="AU257" s="15"/>
      <c r="AY257" s="15"/>
      <c r="BE257" s="112"/>
      <c r="BF257" s="112"/>
      <c r="BG257" s="112"/>
      <c r="BH257" s="112"/>
      <c r="BI257" s="112"/>
      <c r="BJ257" s="15"/>
      <c r="BK257" s="112"/>
      <c r="BL257" s="15"/>
      <c r="BM257" s="15"/>
    </row>
    <row r="258" spans="2:65" s="23" customFormat="1" ht="28.5" customHeight="1">
      <c r="B258" s="103"/>
      <c r="C258" s="1">
        <v>121</v>
      </c>
      <c r="D258" s="1" t="s">
        <v>79</v>
      </c>
      <c r="E258" s="2" t="s">
        <v>280</v>
      </c>
      <c r="F258" s="142" t="s">
        <v>281</v>
      </c>
      <c r="G258" s="143"/>
      <c r="H258" s="143"/>
      <c r="I258" s="143"/>
      <c r="J258" s="3" t="s">
        <v>104</v>
      </c>
      <c r="K258" s="4">
        <v>0</v>
      </c>
      <c r="L258" s="144">
        <v>51.6</v>
      </c>
      <c r="M258" s="143"/>
      <c r="N258" s="144">
        <f t="shared" si="8"/>
        <v>0</v>
      </c>
      <c r="O258" s="143"/>
      <c r="P258" s="143"/>
      <c r="Q258" s="143"/>
      <c r="R258" s="107"/>
      <c r="T258" s="108"/>
      <c r="U258" s="109"/>
      <c r="V258" s="110"/>
      <c r="W258" s="110"/>
      <c r="X258" s="110"/>
      <c r="Y258" s="110"/>
      <c r="Z258" s="110"/>
      <c r="AA258" s="111"/>
      <c r="AR258" s="15"/>
      <c r="AT258" s="15"/>
      <c r="AU258" s="15"/>
      <c r="AY258" s="15"/>
      <c r="BE258" s="112"/>
      <c r="BF258" s="112"/>
      <c r="BG258" s="112"/>
      <c r="BH258" s="112"/>
      <c r="BI258" s="112"/>
      <c r="BJ258" s="15"/>
      <c r="BK258" s="112"/>
      <c r="BL258" s="15"/>
      <c r="BM258" s="15"/>
    </row>
    <row r="259" spans="2:65" s="23" customFormat="1" ht="28.5" customHeight="1">
      <c r="B259" s="103"/>
      <c r="C259" s="5">
        <v>122</v>
      </c>
      <c r="D259" s="5" t="s">
        <v>85</v>
      </c>
      <c r="E259" s="6" t="s">
        <v>282</v>
      </c>
      <c r="F259" s="145" t="s">
        <v>283</v>
      </c>
      <c r="G259" s="146"/>
      <c r="H259" s="146"/>
      <c r="I259" s="146"/>
      <c r="J259" s="7" t="s">
        <v>104</v>
      </c>
      <c r="K259" s="8">
        <v>0</v>
      </c>
      <c r="L259" s="147">
        <v>32.7</v>
      </c>
      <c r="M259" s="146"/>
      <c r="N259" s="147">
        <f t="shared" si="8"/>
        <v>0</v>
      </c>
      <c r="O259" s="143"/>
      <c r="P259" s="143"/>
      <c r="Q259" s="143"/>
      <c r="R259" s="107"/>
      <c r="T259" s="108"/>
      <c r="U259" s="109"/>
      <c r="V259" s="110"/>
      <c r="W259" s="110"/>
      <c r="X259" s="110"/>
      <c r="Y259" s="110"/>
      <c r="Z259" s="110"/>
      <c r="AA259" s="111"/>
      <c r="AR259" s="15"/>
      <c r="AT259" s="15"/>
      <c r="AU259" s="15"/>
      <c r="AY259" s="15"/>
      <c r="BE259" s="112"/>
      <c r="BF259" s="112"/>
      <c r="BG259" s="112"/>
      <c r="BH259" s="112"/>
      <c r="BI259" s="112"/>
      <c r="BJ259" s="15"/>
      <c r="BK259" s="112"/>
      <c r="BL259" s="15"/>
      <c r="BM259" s="15"/>
    </row>
    <row r="260" spans="2:65" s="23" customFormat="1" ht="28.5" customHeight="1">
      <c r="B260" s="103"/>
      <c r="C260" s="1">
        <v>123</v>
      </c>
      <c r="D260" s="1" t="s">
        <v>79</v>
      </c>
      <c r="E260" s="2" t="s">
        <v>284</v>
      </c>
      <c r="F260" s="142" t="s">
        <v>285</v>
      </c>
      <c r="G260" s="143"/>
      <c r="H260" s="143"/>
      <c r="I260" s="143"/>
      <c r="J260" s="3" t="s">
        <v>104</v>
      </c>
      <c r="K260" s="4">
        <v>0</v>
      </c>
      <c r="L260" s="144">
        <v>31.4</v>
      </c>
      <c r="M260" s="143"/>
      <c r="N260" s="144">
        <f t="shared" si="8"/>
        <v>0</v>
      </c>
      <c r="O260" s="143"/>
      <c r="P260" s="143"/>
      <c r="Q260" s="143"/>
      <c r="R260" s="107"/>
      <c r="T260" s="108"/>
      <c r="U260" s="109"/>
      <c r="V260" s="110"/>
      <c r="W260" s="110"/>
      <c r="X260" s="110"/>
      <c r="Y260" s="110"/>
      <c r="Z260" s="110"/>
      <c r="AA260" s="111"/>
      <c r="AR260" s="15"/>
      <c r="AT260" s="15"/>
      <c r="AU260" s="15"/>
      <c r="AY260" s="15"/>
      <c r="BE260" s="112"/>
      <c r="BF260" s="112"/>
      <c r="BG260" s="112"/>
      <c r="BH260" s="112"/>
      <c r="BI260" s="112"/>
      <c r="BJ260" s="15"/>
      <c r="BK260" s="112"/>
      <c r="BL260" s="15"/>
      <c r="BM260" s="15"/>
    </row>
    <row r="261" spans="2:65" s="23" customFormat="1" ht="28.5" customHeight="1">
      <c r="B261" s="103"/>
      <c r="C261" s="5">
        <v>124</v>
      </c>
      <c r="D261" s="5" t="s">
        <v>85</v>
      </c>
      <c r="E261" s="6" t="s">
        <v>286</v>
      </c>
      <c r="F261" s="145" t="s">
        <v>285</v>
      </c>
      <c r="G261" s="146"/>
      <c r="H261" s="146"/>
      <c r="I261" s="146"/>
      <c r="J261" s="7" t="s">
        <v>104</v>
      </c>
      <c r="K261" s="8">
        <v>0</v>
      </c>
      <c r="L261" s="147">
        <v>22.8</v>
      </c>
      <c r="M261" s="146"/>
      <c r="N261" s="147">
        <f t="shared" si="8"/>
        <v>0</v>
      </c>
      <c r="O261" s="143"/>
      <c r="P261" s="143"/>
      <c r="Q261" s="143"/>
      <c r="R261" s="107"/>
      <c r="T261" s="108"/>
      <c r="U261" s="109"/>
      <c r="V261" s="110"/>
      <c r="W261" s="110"/>
      <c r="X261" s="110"/>
      <c r="Y261" s="110"/>
      <c r="Z261" s="110"/>
      <c r="AA261" s="111"/>
      <c r="AR261" s="15"/>
      <c r="AT261" s="15"/>
      <c r="AU261" s="15"/>
      <c r="AY261" s="15"/>
      <c r="BE261" s="112"/>
      <c r="BF261" s="112"/>
      <c r="BG261" s="112"/>
      <c r="BH261" s="112"/>
      <c r="BI261" s="112"/>
      <c r="BJ261" s="15"/>
      <c r="BK261" s="112"/>
      <c r="BL261" s="15"/>
      <c r="BM261" s="15"/>
    </row>
    <row r="262" spans="2:65" s="23" customFormat="1" ht="39.75" customHeight="1">
      <c r="B262" s="103"/>
      <c r="C262" s="1">
        <v>125</v>
      </c>
      <c r="D262" s="1" t="s">
        <v>79</v>
      </c>
      <c r="E262" s="2" t="s">
        <v>130</v>
      </c>
      <c r="F262" s="142" t="s">
        <v>287</v>
      </c>
      <c r="G262" s="143"/>
      <c r="H262" s="143"/>
      <c r="I262" s="143"/>
      <c r="J262" s="3" t="s">
        <v>104</v>
      </c>
      <c r="K262" s="4">
        <v>0</v>
      </c>
      <c r="L262" s="144">
        <v>41.6</v>
      </c>
      <c r="M262" s="143"/>
      <c r="N262" s="144">
        <f t="shared" si="8"/>
        <v>0</v>
      </c>
      <c r="O262" s="143"/>
      <c r="P262" s="143"/>
      <c r="Q262" s="143"/>
      <c r="R262" s="107"/>
      <c r="T262" s="108"/>
      <c r="U262" s="109"/>
      <c r="V262" s="110"/>
      <c r="W262" s="110"/>
      <c r="X262" s="110"/>
      <c r="Y262" s="110"/>
      <c r="Z262" s="110"/>
      <c r="AA262" s="111"/>
      <c r="AR262" s="15"/>
      <c r="AT262" s="15"/>
      <c r="AU262" s="15"/>
      <c r="AY262" s="15"/>
      <c r="BE262" s="112"/>
      <c r="BF262" s="112"/>
      <c r="BG262" s="112"/>
      <c r="BH262" s="112"/>
      <c r="BI262" s="112"/>
      <c r="BJ262" s="15"/>
      <c r="BK262" s="112"/>
      <c r="BL262" s="15"/>
      <c r="BM262" s="15"/>
    </row>
    <row r="263" spans="2:65" s="23" customFormat="1" ht="39.75" customHeight="1">
      <c r="B263" s="103"/>
      <c r="C263" s="5">
        <v>126</v>
      </c>
      <c r="D263" s="5" t="s">
        <v>85</v>
      </c>
      <c r="E263" s="6" t="s">
        <v>131</v>
      </c>
      <c r="F263" s="145" t="s">
        <v>287</v>
      </c>
      <c r="G263" s="146"/>
      <c r="H263" s="146"/>
      <c r="I263" s="146"/>
      <c r="J263" s="7" t="s">
        <v>104</v>
      </c>
      <c r="K263" s="8">
        <v>0</v>
      </c>
      <c r="L263" s="147">
        <v>22.8</v>
      </c>
      <c r="M263" s="146"/>
      <c r="N263" s="147">
        <f t="shared" si="8"/>
        <v>0</v>
      </c>
      <c r="O263" s="143"/>
      <c r="P263" s="143"/>
      <c r="Q263" s="143"/>
      <c r="R263" s="107"/>
      <c r="T263" s="108"/>
      <c r="U263" s="109"/>
      <c r="V263" s="110"/>
      <c r="W263" s="110"/>
      <c r="X263" s="110"/>
      <c r="Y263" s="110"/>
      <c r="Z263" s="110"/>
      <c r="AA263" s="111"/>
      <c r="AR263" s="15"/>
      <c r="AT263" s="15"/>
      <c r="AU263" s="15"/>
      <c r="AY263" s="15"/>
      <c r="BE263" s="112"/>
      <c r="BF263" s="112"/>
      <c r="BG263" s="112"/>
      <c r="BH263" s="112"/>
      <c r="BI263" s="112"/>
      <c r="BJ263" s="15"/>
      <c r="BK263" s="112"/>
      <c r="BL263" s="15"/>
      <c r="BM263" s="15"/>
    </row>
    <row r="264" spans="2:65" s="23" customFormat="1" ht="39.75" customHeight="1">
      <c r="B264" s="103"/>
      <c r="C264" s="1">
        <v>127</v>
      </c>
      <c r="D264" s="1" t="s">
        <v>79</v>
      </c>
      <c r="E264" s="2" t="s">
        <v>288</v>
      </c>
      <c r="F264" s="142" t="s">
        <v>289</v>
      </c>
      <c r="G264" s="143"/>
      <c r="H264" s="143"/>
      <c r="I264" s="143"/>
      <c r="J264" s="3" t="s">
        <v>104</v>
      </c>
      <c r="K264" s="4">
        <v>0</v>
      </c>
      <c r="L264" s="144">
        <v>35.2</v>
      </c>
      <c r="M264" s="143"/>
      <c r="N264" s="144">
        <f t="shared" si="8"/>
        <v>0</v>
      </c>
      <c r="O264" s="143"/>
      <c r="P264" s="143"/>
      <c r="Q264" s="143"/>
      <c r="R264" s="107"/>
      <c r="T264" s="108"/>
      <c r="U264" s="109"/>
      <c r="V264" s="110"/>
      <c r="W264" s="110"/>
      <c r="X264" s="110"/>
      <c r="Y264" s="110"/>
      <c r="Z264" s="110"/>
      <c r="AA264" s="111"/>
      <c r="AR264" s="15"/>
      <c r="AT264" s="15"/>
      <c r="AU264" s="15"/>
      <c r="AY264" s="15"/>
      <c r="BE264" s="112"/>
      <c r="BF264" s="112"/>
      <c r="BG264" s="112"/>
      <c r="BH264" s="112"/>
      <c r="BI264" s="112"/>
      <c r="BJ264" s="15"/>
      <c r="BK264" s="112"/>
      <c r="BL264" s="15"/>
      <c r="BM264" s="15"/>
    </row>
    <row r="265" spans="2:65" s="23" customFormat="1" ht="39.75" customHeight="1">
      <c r="B265" s="103"/>
      <c r="C265" s="5">
        <v>128</v>
      </c>
      <c r="D265" s="5" t="s">
        <v>85</v>
      </c>
      <c r="E265" s="6" t="s">
        <v>286</v>
      </c>
      <c r="F265" s="145" t="s">
        <v>290</v>
      </c>
      <c r="G265" s="146"/>
      <c r="H265" s="146"/>
      <c r="I265" s="146"/>
      <c r="J265" s="7" t="s">
        <v>104</v>
      </c>
      <c r="K265" s="8">
        <v>0</v>
      </c>
      <c r="L265" s="147">
        <v>22.8</v>
      </c>
      <c r="M265" s="146"/>
      <c r="N265" s="147">
        <f t="shared" si="8"/>
        <v>0</v>
      </c>
      <c r="O265" s="143"/>
      <c r="P265" s="143"/>
      <c r="Q265" s="143"/>
      <c r="R265" s="107"/>
      <c r="T265" s="108"/>
      <c r="U265" s="109"/>
      <c r="V265" s="110"/>
      <c r="W265" s="110"/>
      <c r="X265" s="110"/>
      <c r="Y265" s="110"/>
      <c r="Z265" s="110"/>
      <c r="AA265" s="111"/>
      <c r="AR265" s="15"/>
      <c r="AT265" s="15"/>
      <c r="AU265" s="15"/>
      <c r="AY265" s="15"/>
      <c r="BE265" s="112"/>
      <c r="BF265" s="112"/>
      <c r="BG265" s="112"/>
      <c r="BH265" s="112"/>
      <c r="BI265" s="112"/>
      <c r="BJ265" s="15"/>
      <c r="BK265" s="112"/>
      <c r="BL265" s="15"/>
      <c r="BM265" s="15"/>
    </row>
    <row r="266" spans="2:65" s="23" customFormat="1" ht="39.75" customHeight="1">
      <c r="B266" s="103"/>
      <c r="C266" s="1">
        <v>129</v>
      </c>
      <c r="D266" s="1" t="s">
        <v>79</v>
      </c>
      <c r="E266" s="2" t="s">
        <v>291</v>
      </c>
      <c r="F266" s="142" t="s">
        <v>292</v>
      </c>
      <c r="G266" s="143"/>
      <c r="H266" s="143"/>
      <c r="I266" s="143"/>
      <c r="J266" s="3" t="s">
        <v>104</v>
      </c>
      <c r="K266" s="4">
        <v>0</v>
      </c>
      <c r="L266" s="144">
        <v>67</v>
      </c>
      <c r="M266" s="143"/>
      <c r="N266" s="144">
        <f t="shared" si="8"/>
        <v>0</v>
      </c>
      <c r="O266" s="143"/>
      <c r="P266" s="143"/>
      <c r="Q266" s="143"/>
      <c r="R266" s="107"/>
      <c r="T266" s="108"/>
      <c r="U266" s="109"/>
      <c r="V266" s="110"/>
      <c r="W266" s="110"/>
      <c r="X266" s="110"/>
      <c r="Y266" s="110"/>
      <c r="Z266" s="110"/>
      <c r="AA266" s="111"/>
      <c r="AR266" s="15"/>
      <c r="AT266" s="15"/>
      <c r="AU266" s="15"/>
      <c r="AY266" s="15"/>
      <c r="BE266" s="112"/>
      <c r="BF266" s="112"/>
      <c r="BG266" s="112"/>
      <c r="BH266" s="112"/>
      <c r="BI266" s="112"/>
      <c r="BJ266" s="15"/>
      <c r="BK266" s="112"/>
      <c r="BL266" s="15"/>
      <c r="BM266" s="15"/>
    </row>
    <row r="267" spans="2:65" s="23" customFormat="1" ht="39.75" customHeight="1">
      <c r="B267" s="103"/>
      <c r="C267" s="5">
        <v>130</v>
      </c>
      <c r="D267" s="5" t="s">
        <v>85</v>
      </c>
      <c r="E267" s="6" t="s">
        <v>293</v>
      </c>
      <c r="F267" s="145" t="s">
        <v>294</v>
      </c>
      <c r="G267" s="146"/>
      <c r="H267" s="146"/>
      <c r="I267" s="146"/>
      <c r="J267" s="7" t="s">
        <v>104</v>
      </c>
      <c r="K267" s="8">
        <v>0</v>
      </c>
      <c r="L267" s="147">
        <v>319</v>
      </c>
      <c r="M267" s="146"/>
      <c r="N267" s="147">
        <f t="shared" si="8"/>
        <v>0</v>
      </c>
      <c r="O267" s="143"/>
      <c r="P267" s="143"/>
      <c r="Q267" s="143"/>
      <c r="R267" s="107"/>
      <c r="T267" s="108"/>
      <c r="U267" s="109"/>
      <c r="V267" s="110"/>
      <c r="W267" s="110"/>
      <c r="X267" s="110"/>
      <c r="Y267" s="110"/>
      <c r="Z267" s="110"/>
      <c r="AA267" s="111"/>
      <c r="AR267" s="15"/>
      <c r="AT267" s="15"/>
      <c r="AU267" s="15"/>
      <c r="AY267" s="15"/>
      <c r="BE267" s="112"/>
      <c r="BF267" s="112"/>
      <c r="BG267" s="112"/>
      <c r="BH267" s="112"/>
      <c r="BI267" s="112"/>
      <c r="BJ267" s="15"/>
      <c r="BK267" s="112"/>
      <c r="BL267" s="15"/>
      <c r="BM267" s="15"/>
    </row>
    <row r="268" spans="2:65" s="23" customFormat="1" ht="39.75" customHeight="1">
      <c r="B268" s="103"/>
      <c r="C268" s="1">
        <v>131</v>
      </c>
      <c r="D268" s="1" t="s">
        <v>79</v>
      </c>
      <c r="E268" s="124" t="s">
        <v>332</v>
      </c>
      <c r="F268" s="141" t="s">
        <v>353</v>
      </c>
      <c r="G268" s="143"/>
      <c r="H268" s="143"/>
      <c r="I268" s="143"/>
      <c r="J268" s="3" t="s">
        <v>104</v>
      </c>
      <c r="K268" s="4">
        <v>0</v>
      </c>
      <c r="L268" s="144">
        <v>815</v>
      </c>
      <c r="M268" s="143"/>
      <c r="N268" s="144">
        <f>ROUND(L268*K268,2)</f>
        <v>0</v>
      </c>
      <c r="O268" s="143"/>
      <c r="P268" s="143"/>
      <c r="Q268" s="143"/>
      <c r="R268" s="107"/>
      <c r="T268" s="108"/>
      <c r="U268" s="109"/>
      <c r="V268" s="110"/>
      <c r="W268" s="110"/>
      <c r="X268" s="110"/>
      <c r="Y268" s="110"/>
      <c r="Z268" s="110"/>
      <c r="AA268" s="111"/>
      <c r="AR268" s="15"/>
      <c r="AT268" s="15"/>
      <c r="AU268" s="15"/>
      <c r="AY268" s="15"/>
      <c r="BE268" s="112"/>
      <c r="BF268" s="112"/>
      <c r="BG268" s="112"/>
      <c r="BH268" s="112"/>
      <c r="BI268" s="112"/>
      <c r="BJ268" s="15"/>
      <c r="BK268" s="112"/>
      <c r="BL268" s="15"/>
      <c r="BM268" s="15"/>
    </row>
    <row r="269" spans="2:65" s="23" customFormat="1" ht="39.75" customHeight="1">
      <c r="B269" s="103"/>
      <c r="C269" s="5">
        <v>132</v>
      </c>
      <c r="D269" s="5" t="s">
        <v>85</v>
      </c>
      <c r="E269" s="6" t="s">
        <v>333</v>
      </c>
      <c r="F269" s="145" t="s">
        <v>353</v>
      </c>
      <c r="G269" s="146"/>
      <c r="H269" s="146"/>
      <c r="I269" s="146"/>
      <c r="J269" s="7" t="s">
        <v>104</v>
      </c>
      <c r="K269" s="8">
        <v>0</v>
      </c>
      <c r="L269" s="147">
        <v>1020</v>
      </c>
      <c r="M269" s="146"/>
      <c r="N269" s="147">
        <f>ROUND(L269*K269,2)</f>
        <v>0</v>
      </c>
      <c r="O269" s="143"/>
      <c r="P269" s="143"/>
      <c r="Q269" s="143"/>
      <c r="R269" s="107"/>
      <c r="T269" s="108"/>
      <c r="U269" s="109"/>
      <c r="V269" s="110"/>
      <c r="W269" s="110"/>
      <c r="X269" s="110"/>
      <c r="Y269" s="110"/>
      <c r="Z269" s="110"/>
      <c r="AA269" s="111"/>
      <c r="AR269" s="15"/>
      <c r="AT269" s="15"/>
      <c r="AU269" s="15"/>
      <c r="AY269" s="15"/>
      <c r="BE269" s="112"/>
      <c r="BF269" s="112"/>
      <c r="BG269" s="112"/>
      <c r="BH269" s="112"/>
      <c r="BI269" s="112"/>
      <c r="BJ269" s="15"/>
      <c r="BK269" s="112"/>
      <c r="BL269" s="15"/>
      <c r="BM269" s="15"/>
    </row>
    <row r="270" spans="2:65" s="23" customFormat="1" ht="39.75" customHeight="1">
      <c r="B270" s="103"/>
      <c r="C270" s="1">
        <v>133</v>
      </c>
      <c r="D270" s="1" t="s">
        <v>79</v>
      </c>
      <c r="E270" s="2" t="s">
        <v>107</v>
      </c>
      <c r="F270" s="142" t="s">
        <v>295</v>
      </c>
      <c r="G270" s="143"/>
      <c r="H270" s="143"/>
      <c r="I270" s="143"/>
      <c r="J270" s="3" t="s">
        <v>80</v>
      </c>
      <c r="K270" s="4">
        <v>1</v>
      </c>
      <c r="L270" s="144">
        <v>2400</v>
      </c>
      <c r="M270" s="143"/>
      <c r="N270" s="144">
        <f t="shared" si="8"/>
        <v>2400</v>
      </c>
      <c r="O270" s="143"/>
      <c r="P270" s="143"/>
      <c r="Q270" s="143"/>
      <c r="R270" s="107"/>
      <c r="T270" s="108"/>
      <c r="U270" s="109"/>
      <c r="V270" s="110"/>
      <c r="W270" s="110"/>
      <c r="X270" s="110"/>
      <c r="Y270" s="110"/>
      <c r="Z270" s="110"/>
      <c r="AA270" s="111"/>
      <c r="AR270" s="15"/>
      <c r="AT270" s="15"/>
      <c r="AU270" s="15"/>
      <c r="AY270" s="15"/>
      <c r="BE270" s="112"/>
      <c r="BF270" s="112"/>
      <c r="BG270" s="112"/>
      <c r="BH270" s="112"/>
      <c r="BI270" s="112"/>
      <c r="BJ270" s="15"/>
      <c r="BK270" s="112"/>
      <c r="BL270" s="15"/>
      <c r="BM270" s="15"/>
    </row>
    <row r="271" spans="2:65" s="23" customFormat="1" ht="39.75" customHeight="1">
      <c r="B271" s="103"/>
      <c r="C271" s="5">
        <v>134</v>
      </c>
      <c r="D271" s="5" t="s">
        <v>85</v>
      </c>
      <c r="E271" s="6" t="s">
        <v>296</v>
      </c>
      <c r="F271" s="145" t="s">
        <v>295</v>
      </c>
      <c r="G271" s="146"/>
      <c r="H271" s="146"/>
      <c r="I271" s="146"/>
      <c r="J271" s="7" t="s">
        <v>104</v>
      </c>
      <c r="K271" s="8">
        <v>1</v>
      </c>
      <c r="L271" s="147">
        <v>4600</v>
      </c>
      <c r="M271" s="146"/>
      <c r="N271" s="147">
        <f t="shared" si="8"/>
        <v>4600</v>
      </c>
      <c r="O271" s="143"/>
      <c r="P271" s="143"/>
      <c r="Q271" s="143"/>
      <c r="R271" s="107"/>
      <c r="T271" s="108"/>
      <c r="U271" s="109"/>
      <c r="V271" s="110"/>
      <c r="W271" s="110"/>
      <c r="X271" s="110"/>
      <c r="Y271" s="110"/>
      <c r="Z271" s="110"/>
      <c r="AA271" s="111"/>
      <c r="AR271" s="15"/>
      <c r="AT271" s="15"/>
      <c r="AU271" s="15"/>
      <c r="AY271" s="15"/>
      <c r="BE271" s="112"/>
      <c r="BF271" s="112"/>
      <c r="BG271" s="112"/>
      <c r="BH271" s="112"/>
      <c r="BI271" s="112"/>
      <c r="BJ271" s="15"/>
      <c r="BK271" s="112"/>
      <c r="BL271" s="15"/>
      <c r="BM271" s="15"/>
    </row>
    <row r="272" spans="2:63" s="87" customFormat="1" ht="36.75" customHeight="1">
      <c r="B272" s="83"/>
      <c r="C272" s="84"/>
      <c r="D272" s="85" t="s">
        <v>59</v>
      </c>
      <c r="E272" s="85"/>
      <c r="F272" s="85"/>
      <c r="G272" s="85"/>
      <c r="H272" s="85"/>
      <c r="I272" s="85"/>
      <c r="J272" s="85"/>
      <c r="K272" s="85"/>
      <c r="L272" s="85"/>
      <c r="M272" s="85"/>
      <c r="N272" s="160">
        <f>N273+N276+N278</f>
        <v>61030</v>
      </c>
      <c r="O272" s="161"/>
      <c r="P272" s="161"/>
      <c r="Q272" s="161"/>
      <c r="R272" s="86"/>
      <c r="T272" s="88"/>
      <c r="U272" s="84"/>
      <c r="V272" s="84"/>
      <c r="W272" s="89">
        <f>W273+W276+W278</f>
        <v>0</v>
      </c>
      <c r="X272" s="84"/>
      <c r="Y272" s="89">
        <f>Y273+Y276+Y278</f>
        <v>0</v>
      </c>
      <c r="Z272" s="84"/>
      <c r="AA272" s="90">
        <f>AA273+AA276+AA278</f>
        <v>0</v>
      </c>
      <c r="AR272" s="91" t="s">
        <v>88</v>
      </c>
      <c r="AT272" s="92" t="s">
        <v>37</v>
      </c>
      <c r="AU272" s="92" t="s">
        <v>38</v>
      </c>
      <c r="AY272" s="91" t="s">
        <v>78</v>
      </c>
      <c r="BK272" s="93">
        <f>BK273+BK276+BK278</f>
        <v>16230</v>
      </c>
    </row>
    <row r="273" spans="2:63" s="87" customFormat="1" ht="19.5" customHeight="1">
      <c r="B273" s="83"/>
      <c r="C273" s="84"/>
      <c r="D273" s="100" t="s">
        <v>60</v>
      </c>
      <c r="E273" s="100"/>
      <c r="F273" s="100"/>
      <c r="G273" s="100"/>
      <c r="H273" s="100"/>
      <c r="I273" s="100"/>
      <c r="J273" s="100"/>
      <c r="K273" s="100"/>
      <c r="L273" s="100"/>
      <c r="M273" s="100"/>
      <c r="N273" s="155">
        <f>N274+N275</f>
        <v>9240</v>
      </c>
      <c r="O273" s="156"/>
      <c r="P273" s="156"/>
      <c r="Q273" s="156"/>
      <c r="R273" s="86"/>
      <c r="T273" s="88"/>
      <c r="U273" s="84"/>
      <c r="V273" s="84"/>
      <c r="W273" s="89">
        <f>W274</f>
        <v>0</v>
      </c>
      <c r="X273" s="84"/>
      <c r="Y273" s="89">
        <f>Y274</f>
        <v>0</v>
      </c>
      <c r="Z273" s="84"/>
      <c r="AA273" s="90">
        <f>AA274</f>
        <v>0</v>
      </c>
      <c r="AR273" s="91" t="s">
        <v>88</v>
      </c>
      <c r="AT273" s="92" t="s">
        <v>37</v>
      </c>
      <c r="AU273" s="92" t="s">
        <v>9</v>
      </c>
      <c r="AY273" s="91" t="s">
        <v>78</v>
      </c>
      <c r="BK273" s="93">
        <f>BK274</f>
        <v>4120</v>
      </c>
    </row>
    <row r="274" spans="2:65" s="23" customFormat="1" ht="28.5" customHeight="1">
      <c r="B274" s="103"/>
      <c r="C274" s="104">
        <v>135</v>
      </c>
      <c r="D274" s="104" t="s">
        <v>79</v>
      </c>
      <c r="E274" s="113" t="s">
        <v>108</v>
      </c>
      <c r="F274" s="136" t="s">
        <v>109</v>
      </c>
      <c r="G274" s="131"/>
      <c r="H274" s="131"/>
      <c r="I274" s="131"/>
      <c r="J274" s="105" t="s">
        <v>106</v>
      </c>
      <c r="K274" s="106">
        <v>1</v>
      </c>
      <c r="L274" s="137">
        <v>4120</v>
      </c>
      <c r="M274" s="131"/>
      <c r="N274" s="137">
        <f>ROUND(L274*K274,2)</f>
        <v>4120</v>
      </c>
      <c r="O274" s="131"/>
      <c r="P274" s="131"/>
      <c r="Q274" s="131"/>
      <c r="R274" s="107"/>
      <c r="T274" s="108" t="s">
        <v>1</v>
      </c>
      <c r="U274" s="109" t="s">
        <v>22</v>
      </c>
      <c r="V274" s="110">
        <v>0</v>
      </c>
      <c r="W274" s="110">
        <f>V274*K274</f>
        <v>0</v>
      </c>
      <c r="X274" s="110">
        <v>0</v>
      </c>
      <c r="Y274" s="110">
        <f>X274*K274</f>
        <v>0</v>
      </c>
      <c r="Z274" s="110">
        <v>0</v>
      </c>
      <c r="AA274" s="111">
        <f>Z274*K274</f>
        <v>0</v>
      </c>
      <c r="AR274" s="15" t="s">
        <v>110</v>
      </c>
      <c r="AT274" s="15" t="s">
        <v>79</v>
      </c>
      <c r="AU274" s="15" t="s">
        <v>42</v>
      </c>
      <c r="AY274" s="15" t="s">
        <v>78</v>
      </c>
      <c r="BE274" s="112">
        <f>IF(U274="základní",N274,0)</f>
        <v>4120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15" t="s">
        <v>9</v>
      </c>
      <c r="BK274" s="112">
        <f>ROUND(L274*K274,2)</f>
        <v>4120</v>
      </c>
      <c r="BL274" s="15" t="s">
        <v>110</v>
      </c>
      <c r="BM274" s="15" t="s">
        <v>111</v>
      </c>
    </row>
    <row r="275" spans="2:65" s="23" customFormat="1" ht="28.5" customHeight="1">
      <c r="B275" s="103"/>
      <c r="C275" s="104">
        <v>136</v>
      </c>
      <c r="D275" s="104" t="s">
        <v>79</v>
      </c>
      <c r="E275" s="113" t="s">
        <v>247</v>
      </c>
      <c r="F275" s="136" t="s">
        <v>246</v>
      </c>
      <c r="G275" s="131"/>
      <c r="H275" s="131"/>
      <c r="I275" s="131"/>
      <c r="J275" s="105" t="s">
        <v>106</v>
      </c>
      <c r="K275" s="106">
        <v>1</v>
      </c>
      <c r="L275" s="137">
        <v>5120</v>
      </c>
      <c r="M275" s="131"/>
      <c r="N275" s="137">
        <f>ROUND(L275*K275,2)</f>
        <v>5120</v>
      </c>
      <c r="O275" s="131"/>
      <c r="P275" s="131"/>
      <c r="Q275" s="131"/>
      <c r="R275" s="107"/>
      <c r="T275" s="122"/>
      <c r="U275" s="109"/>
      <c r="V275" s="110"/>
      <c r="W275" s="110"/>
      <c r="X275" s="110"/>
      <c r="Y275" s="110"/>
      <c r="Z275" s="110"/>
      <c r="AA275" s="111"/>
      <c r="AR275" s="15"/>
      <c r="AT275" s="15"/>
      <c r="AU275" s="15"/>
      <c r="AY275" s="15"/>
      <c r="BE275" s="112"/>
      <c r="BF275" s="112"/>
      <c r="BG275" s="112"/>
      <c r="BH275" s="112"/>
      <c r="BI275" s="112"/>
      <c r="BJ275" s="15"/>
      <c r="BK275" s="112"/>
      <c r="BL275" s="15"/>
      <c r="BM275" s="15"/>
    </row>
    <row r="276" spans="2:63" s="87" customFormat="1" ht="29.25" customHeight="1">
      <c r="B276" s="83"/>
      <c r="C276" s="84"/>
      <c r="D276" s="100" t="s">
        <v>61</v>
      </c>
      <c r="E276" s="100"/>
      <c r="F276" s="100"/>
      <c r="G276" s="100"/>
      <c r="H276" s="100"/>
      <c r="I276" s="100"/>
      <c r="J276" s="100"/>
      <c r="K276" s="100"/>
      <c r="L276" s="100"/>
      <c r="M276" s="100"/>
      <c r="N276" s="158">
        <f>N277</f>
        <v>10110</v>
      </c>
      <c r="O276" s="159"/>
      <c r="P276" s="159"/>
      <c r="Q276" s="159"/>
      <c r="R276" s="86"/>
      <c r="T276" s="88"/>
      <c r="U276" s="84"/>
      <c r="V276" s="84"/>
      <c r="W276" s="89">
        <f>W277</f>
        <v>0</v>
      </c>
      <c r="X276" s="84"/>
      <c r="Y276" s="89">
        <f>Y277</f>
        <v>0</v>
      </c>
      <c r="Z276" s="84"/>
      <c r="AA276" s="90">
        <f>AA277</f>
        <v>0</v>
      </c>
      <c r="AR276" s="91" t="s">
        <v>88</v>
      </c>
      <c r="AT276" s="92" t="s">
        <v>37</v>
      </c>
      <c r="AU276" s="92" t="s">
        <v>9</v>
      </c>
      <c r="AY276" s="91" t="s">
        <v>78</v>
      </c>
      <c r="BK276" s="93">
        <f>BK277</f>
        <v>10110</v>
      </c>
    </row>
    <row r="277" spans="2:65" s="23" customFormat="1" ht="20.25" customHeight="1">
      <c r="B277" s="103"/>
      <c r="C277" s="104">
        <v>137</v>
      </c>
      <c r="D277" s="104" t="s">
        <v>79</v>
      </c>
      <c r="E277" s="113" t="s">
        <v>112</v>
      </c>
      <c r="F277" s="136" t="s">
        <v>256</v>
      </c>
      <c r="G277" s="131"/>
      <c r="H277" s="131"/>
      <c r="I277" s="131"/>
      <c r="J277" s="105" t="s">
        <v>106</v>
      </c>
      <c r="K277" s="106">
        <v>1</v>
      </c>
      <c r="L277" s="137">
        <v>10110</v>
      </c>
      <c r="M277" s="131"/>
      <c r="N277" s="137">
        <f>ROUND(L277*K277,2)</f>
        <v>10110</v>
      </c>
      <c r="O277" s="131"/>
      <c r="P277" s="131"/>
      <c r="Q277" s="131"/>
      <c r="R277" s="107"/>
      <c r="T277" s="108" t="s">
        <v>1</v>
      </c>
      <c r="U277" s="109" t="s">
        <v>22</v>
      </c>
      <c r="V277" s="110">
        <v>0</v>
      </c>
      <c r="W277" s="110">
        <f>V277*K277</f>
        <v>0</v>
      </c>
      <c r="X277" s="110">
        <v>0</v>
      </c>
      <c r="Y277" s="110">
        <f>X277*K277</f>
        <v>0</v>
      </c>
      <c r="Z277" s="110">
        <v>0</v>
      </c>
      <c r="AA277" s="111">
        <f>Z277*K277</f>
        <v>0</v>
      </c>
      <c r="AR277" s="15" t="s">
        <v>110</v>
      </c>
      <c r="AT277" s="15" t="s">
        <v>79</v>
      </c>
      <c r="AU277" s="15" t="s">
        <v>42</v>
      </c>
      <c r="AY277" s="15" t="s">
        <v>78</v>
      </c>
      <c r="BE277" s="112">
        <f>IF(U277="základní",N277,0)</f>
        <v>10110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15" t="s">
        <v>9</v>
      </c>
      <c r="BK277" s="112">
        <f>ROUND(L277*K277,2)</f>
        <v>10110</v>
      </c>
      <c r="BL277" s="15" t="s">
        <v>110</v>
      </c>
      <c r="BM277" s="15" t="s">
        <v>113</v>
      </c>
    </row>
    <row r="278" spans="2:63" s="87" customFormat="1" ht="29.25" customHeight="1">
      <c r="B278" s="83"/>
      <c r="C278" s="84"/>
      <c r="D278" s="100" t="s">
        <v>62</v>
      </c>
      <c r="E278" s="100"/>
      <c r="F278" s="100"/>
      <c r="G278" s="100"/>
      <c r="H278" s="100"/>
      <c r="I278" s="100"/>
      <c r="J278" s="100"/>
      <c r="K278" s="100"/>
      <c r="L278" s="100"/>
      <c r="M278" s="100"/>
      <c r="N278" s="158">
        <f>N279+N280+N281+N282</f>
        <v>41680</v>
      </c>
      <c r="O278" s="159"/>
      <c r="P278" s="159"/>
      <c r="Q278" s="159"/>
      <c r="R278" s="86"/>
      <c r="T278" s="88"/>
      <c r="U278" s="84"/>
      <c r="V278" s="84"/>
      <c r="W278" s="89">
        <f>SUM(W279:W282)</f>
        <v>0</v>
      </c>
      <c r="X278" s="84"/>
      <c r="Y278" s="89">
        <f>SUM(Y279:Y282)</f>
        <v>0</v>
      </c>
      <c r="Z278" s="84"/>
      <c r="AA278" s="90">
        <f>SUM(AA279:AA282)</f>
        <v>0</v>
      </c>
      <c r="AR278" s="91" t="s">
        <v>88</v>
      </c>
      <c r="AT278" s="92" t="s">
        <v>37</v>
      </c>
      <c r="AU278" s="92" t="s">
        <v>9</v>
      </c>
      <c r="AY278" s="91" t="s">
        <v>78</v>
      </c>
      <c r="BK278" s="93">
        <f>SUM(BK279:BK282)</f>
        <v>2000</v>
      </c>
    </row>
    <row r="279" spans="2:65" s="23" customFormat="1" ht="20.25" customHeight="1">
      <c r="B279" s="103"/>
      <c r="C279" s="104">
        <v>138</v>
      </c>
      <c r="D279" s="104" t="s">
        <v>79</v>
      </c>
      <c r="E279" s="113" t="s">
        <v>114</v>
      </c>
      <c r="F279" s="136" t="s">
        <v>115</v>
      </c>
      <c r="G279" s="131"/>
      <c r="H279" s="131"/>
      <c r="I279" s="131"/>
      <c r="J279" s="105" t="s">
        <v>106</v>
      </c>
      <c r="K279" s="106">
        <v>1</v>
      </c>
      <c r="L279" s="137">
        <v>2000</v>
      </c>
      <c r="M279" s="131"/>
      <c r="N279" s="137">
        <f>ROUND(L279*K279,2)</f>
        <v>2000</v>
      </c>
      <c r="O279" s="131"/>
      <c r="P279" s="131"/>
      <c r="Q279" s="131"/>
      <c r="R279" s="107"/>
      <c r="T279" s="108" t="s">
        <v>1</v>
      </c>
      <c r="U279" s="109" t="s">
        <v>22</v>
      </c>
      <c r="V279" s="110">
        <v>0</v>
      </c>
      <c r="W279" s="110">
        <f>V279*K279</f>
        <v>0</v>
      </c>
      <c r="X279" s="110">
        <v>0</v>
      </c>
      <c r="Y279" s="110">
        <f>X279*K279</f>
        <v>0</v>
      </c>
      <c r="Z279" s="110">
        <v>0</v>
      </c>
      <c r="AA279" s="111">
        <f>Z279*K279</f>
        <v>0</v>
      </c>
      <c r="AR279" s="15" t="s">
        <v>110</v>
      </c>
      <c r="AT279" s="15" t="s">
        <v>79</v>
      </c>
      <c r="AU279" s="15" t="s">
        <v>42</v>
      </c>
      <c r="AY279" s="15" t="s">
        <v>78</v>
      </c>
      <c r="BE279" s="112">
        <f>IF(U279="základní",N279,0)</f>
        <v>2000</v>
      </c>
      <c r="BF279" s="112">
        <f>IF(U279="snížená",N279,0)</f>
        <v>0</v>
      </c>
      <c r="BG279" s="112">
        <f>IF(U279="zákl. přenesená",N279,0)</f>
        <v>0</v>
      </c>
      <c r="BH279" s="112">
        <f>IF(U279="sníž. přenesená",N279,0)</f>
        <v>0</v>
      </c>
      <c r="BI279" s="112">
        <f>IF(U279="nulová",N279,0)</f>
        <v>0</v>
      </c>
      <c r="BJ279" s="15" t="s">
        <v>9</v>
      </c>
      <c r="BK279" s="112">
        <f>ROUND(L279*K279,2)</f>
        <v>2000</v>
      </c>
      <c r="BL279" s="15" t="s">
        <v>110</v>
      </c>
      <c r="BM279" s="15" t="s">
        <v>116</v>
      </c>
    </row>
    <row r="280" spans="2:65" s="23" customFormat="1" ht="20.25" customHeight="1">
      <c r="B280" s="103"/>
      <c r="C280" s="104">
        <v>139</v>
      </c>
      <c r="D280" s="104" t="s">
        <v>79</v>
      </c>
      <c r="E280" s="113" t="s">
        <v>135</v>
      </c>
      <c r="F280" s="141" t="s">
        <v>334</v>
      </c>
      <c r="G280" s="131"/>
      <c r="H280" s="131"/>
      <c r="I280" s="131"/>
      <c r="J280" s="105" t="s">
        <v>121</v>
      </c>
      <c r="K280" s="106">
        <v>30</v>
      </c>
      <c r="L280" s="137">
        <v>270</v>
      </c>
      <c r="M280" s="131"/>
      <c r="N280" s="137">
        <f>ROUND(L280*K280,2)</f>
        <v>8100</v>
      </c>
      <c r="O280" s="131"/>
      <c r="P280" s="131"/>
      <c r="Q280" s="131"/>
      <c r="R280" s="107"/>
      <c r="T280" s="108"/>
      <c r="U280" s="109"/>
      <c r="V280" s="110"/>
      <c r="W280" s="110"/>
      <c r="X280" s="110"/>
      <c r="Y280" s="110"/>
      <c r="Z280" s="110"/>
      <c r="AA280" s="111"/>
      <c r="AR280" s="15"/>
      <c r="AT280" s="15"/>
      <c r="AU280" s="15"/>
      <c r="AY280" s="15"/>
      <c r="BE280" s="112"/>
      <c r="BF280" s="112"/>
      <c r="BG280" s="112"/>
      <c r="BH280" s="112"/>
      <c r="BI280" s="112"/>
      <c r="BJ280" s="15"/>
      <c r="BK280" s="112"/>
      <c r="BL280" s="15"/>
      <c r="BM280" s="15"/>
    </row>
    <row r="281" spans="2:65" s="23" customFormat="1" ht="30" customHeight="1">
      <c r="B281" s="103"/>
      <c r="C281" s="114">
        <v>140</v>
      </c>
      <c r="D281" s="114" t="s">
        <v>85</v>
      </c>
      <c r="E281" s="115" t="s">
        <v>251</v>
      </c>
      <c r="F281" s="145" t="s">
        <v>320</v>
      </c>
      <c r="G281" s="130"/>
      <c r="H281" s="130"/>
      <c r="I281" s="130"/>
      <c r="J281" s="116" t="s">
        <v>248</v>
      </c>
      <c r="K281" s="117">
        <v>120</v>
      </c>
      <c r="L281" s="129">
        <v>212</v>
      </c>
      <c r="M281" s="130"/>
      <c r="N281" s="129">
        <f>ROUND(L281*K281,2)</f>
        <v>25440</v>
      </c>
      <c r="O281" s="131"/>
      <c r="P281" s="131"/>
      <c r="Q281" s="131"/>
      <c r="R281" s="107"/>
      <c r="T281" s="108"/>
      <c r="U281" s="109"/>
      <c r="V281" s="110"/>
      <c r="W281" s="110"/>
      <c r="X281" s="110"/>
      <c r="Y281" s="110"/>
      <c r="Z281" s="110"/>
      <c r="AA281" s="111"/>
      <c r="AR281" s="15"/>
      <c r="AT281" s="15"/>
      <c r="AU281" s="15"/>
      <c r="AY281" s="15"/>
      <c r="BE281" s="112"/>
      <c r="BF281" s="112"/>
      <c r="BG281" s="112"/>
      <c r="BH281" s="112"/>
      <c r="BI281" s="112"/>
      <c r="BJ281" s="15"/>
      <c r="BK281" s="112"/>
      <c r="BL281" s="15"/>
      <c r="BM281" s="15"/>
    </row>
    <row r="282" spans="2:65" s="23" customFormat="1" ht="20.25" customHeight="1">
      <c r="B282" s="103"/>
      <c r="C282" s="104">
        <v>141</v>
      </c>
      <c r="D282" s="104" t="s">
        <v>79</v>
      </c>
      <c r="E282" s="113" t="s">
        <v>250</v>
      </c>
      <c r="F282" s="165" t="s">
        <v>249</v>
      </c>
      <c r="G282" s="166"/>
      <c r="H282" s="166"/>
      <c r="I282" s="167"/>
      <c r="J282" s="105" t="s">
        <v>106</v>
      </c>
      <c r="K282" s="106">
        <v>1</v>
      </c>
      <c r="L282" s="168">
        <v>6140</v>
      </c>
      <c r="M282" s="169"/>
      <c r="N282" s="168">
        <f>ROUND(L282*K282,2)</f>
        <v>6140</v>
      </c>
      <c r="O282" s="170"/>
      <c r="P282" s="170"/>
      <c r="Q282" s="169"/>
      <c r="R282" s="107"/>
      <c r="T282" s="108"/>
      <c r="U282" s="109"/>
      <c r="V282" s="110"/>
      <c r="W282" s="110"/>
      <c r="X282" s="110"/>
      <c r="Y282" s="110"/>
      <c r="Z282" s="110"/>
      <c r="AA282" s="111"/>
      <c r="AR282" s="15"/>
      <c r="AT282" s="15"/>
      <c r="AU282" s="15"/>
      <c r="AY282" s="15"/>
      <c r="BE282" s="112"/>
      <c r="BF282" s="112"/>
      <c r="BG282" s="112"/>
      <c r="BH282" s="112"/>
      <c r="BI282" s="112"/>
      <c r="BJ282" s="15"/>
      <c r="BK282" s="112"/>
      <c r="BL282" s="15"/>
      <c r="BM282" s="15"/>
    </row>
    <row r="283" spans="2:18" s="23" customFormat="1" ht="6.75" customHeight="1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</sheetData>
  <sheetProtection/>
  <mergeCells count="512">
    <mergeCell ref="F269:I269"/>
    <mergeCell ref="L269:M269"/>
    <mergeCell ref="N269:Q269"/>
    <mergeCell ref="F267:I267"/>
    <mergeCell ref="L267:M267"/>
    <mergeCell ref="F221:I221"/>
    <mergeCell ref="L221:M221"/>
    <mergeCell ref="N221:Q221"/>
    <mergeCell ref="F268:I268"/>
    <mergeCell ref="L268:M268"/>
    <mergeCell ref="N268:Q268"/>
    <mergeCell ref="L185:M185"/>
    <mergeCell ref="N185:Q185"/>
    <mergeCell ref="N216:Q216"/>
    <mergeCell ref="F220:I220"/>
    <mergeCell ref="L220:M220"/>
    <mergeCell ref="N220:Q220"/>
    <mergeCell ref="F207:I207"/>
    <mergeCell ref="L207:M207"/>
    <mergeCell ref="F216:I216"/>
    <mergeCell ref="N135:Q135"/>
    <mergeCell ref="F175:I175"/>
    <mergeCell ref="L175:M175"/>
    <mergeCell ref="N175:Q175"/>
    <mergeCell ref="L166:M166"/>
    <mergeCell ref="N166:Q166"/>
    <mergeCell ref="F170:I170"/>
    <mergeCell ref="L170:M170"/>
    <mergeCell ref="F161:I161"/>
    <mergeCell ref="L161:M161"/>
    <mergeCell ref="F271:I271"/>
    <mergeCell ref="L271:M271"/>
    <mergeCell ref="N271:Q271"/>
    <mergeCell ref="F270:I270"/>
    <mergeCell ref="L270:M270"/>
    <mergeCell ref="N270:Q270"/>
    <mergeCell ref="F264:I264"/>
    <mergeCell ref="L264:M264"/>
    <mergeCell ref="N264:Q264"/>
    <mergeCell ref="N267:Q267"/>
    <mergeCell ref="F266:I266"/>
    <mergeCell ref="L266:M266"/>
    <mergeCell ref="N266:Q266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49:I249"/>
    <mergeCell ref="L249:M249"/>
    <mergeCell ref="N249:Q249"/>
    <mergeCell ref="F261:I261"/>
    <mergeCell ref="L261:M261"/>
    <mergeCell ref="N261:Q261"/>
    <mergeCell ref="F259:I259"/>
    <mergeCell ref="L259:M259"/>
    <mergeCell ref="N259:Q259"/>
    <mergeCell ref="F260:I260"/>
    <mergeCell ref="L260:M260"/>
    <mergeCell ref="N260:Q260"/>
    <mergeCell ref="F218:I218"/>
    <mergeCell ref="F240:I240"/>
    <mergeCell ref="L240:M240"/>
    <mergeCell ref="N240:Q240"/>
    <mergeCell ref="F239:I239"/>
    <mergeCell ref="L239:M239"/>
    <mergeCell ref="N239:Q239"/>
    <mergeCell ref="L230:M230"/>
    <mergeCell ref="N167:Q167"/>
    <mergeCell ref="N188:Q188"/>
    <mergeCell ref="F191:I191"/>
    <mergeCell ref="L169:M169"/>
    <mergeCell ref="F186:I186"/>
    <mergeCell ref="L186:M186"/>
    <mergeCell ref="N186:Q186"/>
    <mergeCell ref="F180:I180"/>
    <mergeCell ref="L177:M177"/>
    <mergeCell ref="N177:Q177"/>
    <mergeCell ref="F162:I162"/>
    <mergeCell ref="L162:M162"/>
    <mergeCell ref="N162:Q162"/>
    <mergeCell ref="F166:I166"/>
    <mergeCell ref="N169:Q169"/>
    <mergeCell ref="F169:I169"/>
    <mergeCell ref="F167:I167"/>
    <mergeCell ref="L167:M167"/>
    <mergeCell ref="N198:Q198"/>
    <mergeCell ref="F199:I199"/>
    <mergeCell ref="N204:Q204"/>
    <mergeCell ref="F214:I214"/>
    <mergeCell ref="F248:I248"/>
    <mergeCell ref="L248:M248"/>
    <mergeCell ref="N248:Q248"/>
    <mergeCell ref="F198:I198"/>
    <mergeCell ref="L198:M198"/>
    <mergeCell ref="N199:Q199"/>
    <mergeCell ref="O10:P10"/>
    <mergeCell ref="O11:P11"/>
    <mergeCell ref="C2:Q2"/>
    <mergeCell ref="C4:Q4"/>
    <mergeCell ref="F6:P6"/>
    <mergeCell ref="O8:P8"/>
    <mergeCell ref="H31:J31"/>
    <mergeCell ref="M31:P3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F78:P78"/>
    <mergeCell ref="M80:P80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C85:G85"/>
    <mergeCell ref="N85:Q85"/>
    <mergeCell ref="M82:Q82"/>
    <mergeCell ref="M83:Q83"/>
    <mergeCell ref="N90:Q90"/>
    <mergeCell ref="N91:Q91"/>
    <mergeCell ref="N92:Q92"/>
    <mergeCell ref="N93:Q93"/>
    <mergeCell ref="L105:Q105"/>
    <mergeCell ref="C111:Q111"/>
    <mergeCell ref="N99:Q99"/>
    <mergeCell ref="N100:Q100"/>
    <mergeCell ref="N101:Q101"/>
    <mergeCell ref="N103:Q103"/>
    <mergeCell ref="N87:Q87"/>
    <mergeCell ref="N89:Q89"/>
    <mergeCell ref="N95:Q95"/>
    <mergeCell ref="N96:Q96"/>
    <mergeCell ref="N121:Q121"/>
    <mergeCell ref="N122:Q122"/>
    <mergeCell ref="M117:Q117"/>
    <mergeCell ref="M118:Q118"/>
    <mergeCell ref="N97:Q97"/>
    <mergeCell ref="N98:Q98"/>
    <mergeCell ref="F113:P113"/>
    <mergeCell ref="M115:P115"/>
    <mergeCell ref="F120:I120"/>
    <mergeCell ref="L120:M120"/>
    <mergeCell ref="N120:Q120"/>
    <mergeCell ref="F132:I132"/>
    <mergeCell ref="L132:M132"/>
    <mergeCell ref="N132:Q132"/>
    <mergeCell ref="N126:Q126"/>
    <mergeCell ref="F125:I125"/>
    <mergeCell ref="F148:I148"/>
    <mergeCell ref="L148:M148"/>
    <mergeCell ref="F144:I144"/>
    <mergeCell ref="L144:M144"/>
    <mergeCell ref="N144:Q144"/>
    <mergeCell ref="F134:I134"/>
    <mergeCell ref="L134:M134"/>
    <mergeCell ref="N134:Q134"/>
    <mergeCell ref="F136:I136"/>
    <mergeCell ref="L136:M136"/>
    <mergeCell ref="F146:I146"/>
    <mergeCell ref="L146:M146"/>
    <mergeCell ref="N146:Q146"/>
    <mergeCell ref="F147:I147"/>
    <mergeCell ref="L147:M147"/>
    <mergeCell ref="N147:Q147"/>
    <mergeCell ref="L158:M158"/>
    <mergeCell ref="N158:Q158"/>
    <mergeCell ref="F149:I149"/>
    <mergeCell ref="L149:M149"/>
    <mergeCell ref="F152:I152"/>
    <mergeCell ref="F155:I155"/>
    <mergeCell ref="L155:M155"/>
    <mergeCell ref="N155:Q155"/>
    <mergeCell ref="F157:I157"/>
    <mergeCell ref="L157:M157"/>
    <mergeCell ref="F182:I182"/>
    <mergeCell ref="F183:I183"/>
    <mergeCell ref="F192:I192"/>
    <mergeCell ref="L192:M192"/>
    <mergeCell ref="F194:I194"/>
    <mergeCell ref="F185:I185"/>
    <mergeCell ref="L190:M190"/>
    <mergeCell ref="N197:Q197"/>
    <mergeCell ref="F190:I190"/>
    <mergeCell ref="L191:M191"/>
    <mergeCell ref="N191:Q191"/>
    <mergeCell ref="F205:I205"/>
    <mergeCell ref="L205:M205"/>
    <mergeCell ref="F203:I203"/>
    <mergeCell ref="L203:M203"/>
    <mergeCell ref="L199:M199"/>
    <mergeCell ref="F196:I196"/>
    <mergeCell ref="L202:M202"/>
    <mergeCell ref="N202:Q202"/>
    <mergeCell ref="F204:I204"/>
    <mergeCell ref="L204:M204"/>
    <mergeCell ref="F274:I274"/>
    <mergeCell ref="L274:M274"/>
    <mergeCell ref="N274:Q274"/>
    <mergeCell ref="N273:Q273"/>
    <mergeCell ref="L242:M242"/>
    <mergeCell ref="N242:Q242"/>
    <mergeCell ref="F277:I277"/>
    <mergeCell ref="L277:M277"/>
    <mergeCell ref="N277:Q277"/>
    <mergeCell ref="L275:M275"/>
    <mergeCell ref="N275:Q275"/>
    <mergeCell ref="N279:Q279"/>
    <mergeCell ref="N276:Q276"/>
    <mergeCell ref="S2:AC2"/>
    <mergeCell ref="N223:Q223"/>
    <mergeCell ref="N241:Q241"/>
    <mergeCell ref="N123:Q123"/>
    <mergeCell ref="N133:Q133"/>
    <mergeCell ref="N203:Q203"/>
    <mergeCell ref="N159:Q159"/>
    <mergeCell ref="N151:Q151"/>
    <mergeCell ref="N183:Q183"/>
    <mergeCell ref="N192:Q192"/>
    <mergeCell ref="N196:Q196"/>
    <mergeCell ref="L182:M182"/>
    <mergeCell ref="N182:Q182"/>
    <mergeCell ref="L183:M183"/>
    <mergeCell ref="L176:M176"/>
    <mergeCell ref="N176:Q176"/>
    <mergeCell ref="L178:M178"/>
    <mergeCell ref="N178:Q178"/>
    <mergeCell ref="L194:M194"/>
    <mergeCell ref="N190:Q190"/>
    <mergeCell ref="H1:K1"/>
    <mergeCell ref="F281:I281"/>
    <mergeCell ref="L281:M281"/>
    <mergeCell ref="N281:Q281"/>
    <mergeCell ref="N207:Q207"/>
    <mergeCell ref="L151:M151"/>
    <mergeCell ref="L152:M152"/>
    <mergeCell ref="N152:Q152"/>
    <mergeCell ref="N195:Q195"/>
    <mergeCell ref="L196:M196"/>
    <mergeCell ref="N201:Q201"/>
    <mergeCell ref="F202:I202"/>
    <mergeCell ref="F282:I282"/>
    <mergeCell ref="L282:M282"/>
    <mergeCell ref="N282:Q282"/>
    <mergeCell ref="L244:M244"/>
    <mergeCell ref="L219:M219"/>
    <mergeCell ref="N219:Q219"/>
    <mergeCell ref="F242:I242"/>
    <mergeCell ref="F245:I245"/>
    <mergeCell ref="F280:I280"/>
    <mergeCell ref="L280:M280"/>
    <mergeCell ref="N280:Q280"/>
    <mergeCell ref="F246:I246"/>
    <mergeCell ref="L246:M246"/>
    <mergeCell ref="N246:Q246"/>
    <mergeCell ref="F247:I247"/>
    <mergeCell ref="N278:Q278"/>
    <mergeCell ref="F279:I279"/>
    <mergeCell ref="L279:M279"/>
    <mergeCell ref="N88:Q88"/>
    <mergeCell ref="F174:I174"/>
    <mergeCell ref="L174:M174"/>
    <mergeCell ref="N174:Q174"/>
    <mergeCell ref="N94:Q94"/>
    <mergeCell ref="L247:M247"/>
    <mergeCell ref="N247:Q247"/>
    <mergeCell ref="N205:Q205"/>
    <mergeCell ref="N245:Q245"/>
    <mergeCell ref="N244:Q244"/>
    <mergeCell ref="N145:Q145"/>
    <mergeCell ref="N168:Q168"/>
    <mergeCell ref="N149:Q149"/>
    <mergeCell ref="N150:Q150"/>
    <mergeCell ref="N272:Q272"/>
    <mergeCell ref="F275:I275"/>
    <mergeCell ref="F219:I219"/>
    <mergeCell ref="F244:I244"/>
    <mergeCell ref="F195:I195"/>
    <mergeCell ref="L195:M195"/>
    <mergeCell ref="L125:M125"/>
    <mergeCell ref="N125:Q125"/>
    <mergeCell ref="F173:I173"/>
    <mergeCell ref="L173:M173"/>
    <mergeCell ref="N173:Q173"/>
    <mergeCell ref="N130:Q130"/>
    <mergeCell ref="N131:Q131"/>
    <mergeCell ref="F151:I151"/>
    <mergeCell ref="F153:I153"/>
    <mergeCell ref="N143:Q143"/>
    <mergeCell ref="F128:I128"/>
    <mergeCell ref="N153:Q153"/>
    <mergeCell ref="N148:Q148"/>
    <mergeCell ref="F124:I124"/>
    <mergeCell ref="L124:M124"/>
    <mergeCell ref="N124:Q124"/>
    <mergeCell ref="F126:I126"/>
    <mergeCell ref="L126:M126"/>
    <mergeCell ref="L143:M143"/>
    <mergeCell ref="F127:I127"/>
    <mergeCell ref="L127:M127"/>
    <mergeCell ref="N127:Q127"/>
    <mergeCell ref="L128:M128"/>
    <mergeCell ref="N128:Q128"/>
    <mergeCell ref="N136:Q136"/>
    <mergeCell ref="F143:I143"/>
    <mergeCell ref="F135:I135"/>
    <mergeCell ref="L135:M135"/>
    <mergeCell ref="F138:I138"/>
    <mergeCell ref="L138:M138"/>
    <mergeCell ref="F154:I154"/>
    <mergeCell ref="L154:M154"/>
    <mergeCell ref="N154:Q154"/>
    <mergeCell ref="L153:M153"/>
    <mergeCell ref="F137:I137"/>
    <mergeCell ref="F150:I150"/>
    <mergeCell ref="L150:M150"/>
    <mergeCell ref="L137:M137"/>
    <mergeCell ref="N137:Q137"/>
    <mergeCell ref="N138:Q138"/>
    <mergeCell ref="N212:Q212"/>
    <mergeCell ref="F212:I212"/>
    <mergeCell ref="L212:M212"/>
    <mergeCell ref="F193:I193"/>
    <mergeCell ref="L193:M193"/>
    <mergeCell ref="N193:Q193"/>
    <mergeCell ref="N194:Q194"/>
    <mergeCell ref="F200:I200"/>
    <mergeCell ref="L200:M200"/>
    <mergeCell ref="N200:Q200"/>
    <mergeCell ref="F230:I230"/>
    <mergeCell ref="N230:Q230"/>
    <mergeCell ref="F231:I231"/>
    <mergeCell ref="N213:Q213"/>
    <mergeCell ref="F222:I222"/>
    <mergeCell ref="L222:M222"/>
    <mergeCell ref="N222:Q222"/>
    <mergeCell ref="F215:I215"/>
    <mergeCell ref="N215:Q215"/>
    <mergeCell ref="L218:M218"/>
    <mergeCell ref="N250:Q250"/>
    <mergeCell ref="L238:M238"/>
    <mergeCell ref="N238:Q238"/>
    <mergeCell ref="F237:I237"/>
    <mergeCell ref="L237:M237"/>
    <mergeCell ref="N237:Q237"/>
    <mergeCell ref="L245:M245"/>
    <mergeCell ref="F243:I243"/>
    <mergeCell ref="L243:M243"/>
    <mergeCell ref="N243:Q243"/>
    <mergeCell ref="F251:I251"/>
    <mergeCell ref="L251:M251"/>
    <mergeCell ref="N251:Q251"/>
    <mergeCell ref="F171:I171"/>
    <mergeCell ref="L171:M171"/>
    <mergeCell ref="N171:Q171"/>
    <mergeCell ref="F250:I250"/>
    <mergeCell ref="F181:I181"/>
    <mergeCell ref="L181:M181"/>
    <mergeCell ref="L250:M250"/>
    <mergeCell ref="F179:I179"/>
    <mergeCell ref="F176:I176"/>
    <mergeCell ref="L159:M159"/>
    <mergeCell ref="L160:M160"/>
    <mergeCell ref="N160:Q160"/>
    <mergeCell ref="N170:Q170"/>
    <mergeCell ref="F178:I178"/>
    <mergeCell ref="N179:Q179"/>
    <mergeCell ref="N161:Q161"/>
    <mergeCell ref="F177:I177"/>
    <mergeCell ref="N253:Q253"/>
    <mergeCell ref="F184:I184"/>
    <mergeCell ref="L226:M226"/>
    <mergeCell ref="N226:Q226"/>
    <mergeCell ref="N218:Q218"/>
    <mergeCell ref="F238:I238"/>
    <mergeCell ref="L231:M231"/>
    <mergeCell ref="F252:I252"/>
    <mergeCell ref="L252:M252"/>
    <mergeCell ref="N252:Q252"/>
    <mergeCell ref="N254:Q254"/>
    <mergeCell ref="F187:I187"/>
    <mergeCell ref="L187:M187"/>
    <mergeCell ref="N187:Q187"/>
    <mergeCell ref="F189:I189"/>
    <mergeCell ref="L189:M189"/>
    <mergeCell ref="N189:Q189"/>
    <mergeCell ref="N208:Q208"/>
    <mergeCell ref="F253:I253"/>
    <mergeCell ref="L253:M253"/>
    <mergeCell ref="F229:I229"/>
    <mergeCell ref="L229:M229"/>
    <mergeCell ref="N229:Q229"/>
    <mergeCell ref="F208:I208"/>
    <mergeCell ref="L208:M208"/>
    <mergeCell ref="F227:I227"/>
    <mergeCell ref="L227:M227"/>
    <mergeCell ref="N227:Q227"/>
    <mergeCell ref="F211:I211"/>
    <mergeCell ref="N211:Q211"/>
    <mergeCell ref="L228:M228"/>
    <mergeCell ref="N228:Q228"/>
    <mergeCell ref="N210:Q210"/>
    <mergeCell ref="L214:M214"/>
    <mergeCell ref="N214:Q214"/>
    <mergeCell ref="F255:I255"/>
    <mergeCell ref="L255:M255"/>
    <mergeCell ref="N255:Q255"/>
    <mergeCell ref="F254:I254"/>
    <mergeCell ref="L254:M254"/>
    <mergeCell ref="F226:I226"/>
    <mergeCell ref="F163:I163"/>
    <mergeCell ref="L163:M163"/>
    <mergeCell ref="N163:Q163"/>
    <mergeCell ref="F156:I156"/>
    <mergeCell ref="L156:M156"/>
    <mergeCell ref="N156:Q156"/>
    <mergeCell ref="N157:Q157"/>
    <mergeCell ref="F159:I159"/>
    <mergeCell ref="F160:I160"/>
    <mergeCell ref="F228:I228"/>
    <mergeCell ref="F257:I257"/>
    <mergeCell ref="L257:M257"/>
    <mergeCell ref="N257:Q257"/>
    <mergeCell ref="F224:I224"/>
    <mergeCell ref="L224:M224"/>
    <mergeCell ref="N224:Q224"/>
    <mergeCell ref="F225:I225"/>
    <mergeCell ref="L225:M225"/>
    <mergeCell ref="N225:Q225"/>
    <mergeCell ref="N184:Q184"/>
    <mergeCell ref="F139:I139"/>
    <mergeCell ref="L139:M139"/>
    <mergeCell ref="N139:Q139"/>
    <mergeCell ref="F140:I140"/>
    <mergeCell ref="L140:M140"/>
    <mergeCell ref="N140:Q140"/>
    <mergeCell ref="N172:Q172"/>
    <mergeCell ref="L180:M180"/>
    <mergeCell ref="N180:Q180"/>
    <mergeCell ref="N231:Q231"/>
    <mergeCell ref="F232:I232"/>
    <mergeCell ref="L232:M232"/>
    <mergeCell ref="N232:Q232"/>
    <mergeCell ref="F258:I258"/>
    <mergeCell ref="L258:M258"/>
    <mergeCell ref="N258:Q258"/>
    <mergeCell ref="F256:I256"/>
    <mergeCell ref="L256:M256"/>
    <mergeCell ref="N256:Q256"/>
    <mergeCell ref="F201:I201"/>
    <mergeCell ref="F141:I141"/>
    <mergeCell ref="L141:M141"/>
    <mergeCell ref="N141:Q141"/>
    <mergeCell ref="F142:I142"/>
    <mergeCell ref="L142:M142"/>
    <mergeCell ref="N142:Q142"/>
    <mergeCell ref="F158:I158"/>
    <mergeCell ref="L179:M179"/>
    <mergeCell ref="L184:M184"/>
    <mergeCell ref="F164:I164"/>
    <mergeCell ref="L164:M164"/>
    <mergeCell ref="N164:Q164"/>
    <mergeCell ref="F165:I165"/>
    <mergeCell ref="L165:M165"/>
    <mergeCell ref="N165:Q165"/>
    <mergeCell ref="F209:I209"/>
    <mergeCell ref="L209:M209"/>
    <mergeCell ref="N209:Q209"/>
    <mergeCell ref="L201:M201"/>
    <mergeCell ref="N181:Q181"/>
    <mergeCell ref="F172:I172"/>
    <mergeCell ref="L172:M172"/>
    <mergeCell ref="F206:I206"/>
    <mergeCell ref="L206:M206"/>
    <mergeCell ref="N206:Q206"/>
    <mergeCell ref="F217:I217"/>
    <mergeCell ref="L217:M217"/>
    <mergeCell ref="N217:Q217"/>
    <mergeCell ref="L215:M215"/>
    <mergeCell ref="F210:I210"/>
    <mergeCell ref="L210:M210"/>
    <mergeCell ref="L211:M211"/>
    <mergeCell ref="F213:I213"/>
    <mergeCell ref="L213:M213"/>
    <mergeCell ref="L216:M216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O</cp:lastModifiedBy>
  <cp:lastPrinted>2017-02-20T17:33:23Z</cp:lastPrinted>
  <dcterms:created xsi:type="dcterms:W3CDTF">2016-03-15T14:32:29Z</dcterms:created>
  <dcterms:modified xsi:type="dcterms:W3CDTF">2018-11-27T19:11:41Z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